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GCO\Desktop\Correction Publication 23 and 24\Publication 24\"/>
    </mc:Choice>
  </mc:AlternateContent>
  <bookViews>
    <workbookView xWindow="0" yWindow="0" windowWidth="28800" windowHeight="12030"/>
  </bookViews>
  <sheets>
    <sheet name="Section VII" sheetId="25" r:id="rId1"/>
    <sheet name="Table 40 " sheetId="22" r:id="rId2"/>
    <sheet name="Table 41 " sheetId="23" r:id="rId3"/>
    <sheet name="Table 42" sheetId="20" r:id="rId4"/>
    <sheet name="Table 43" sheetId="12" r:id="rId5"/>
    <sheet name="Table 44" sheetId="6" r:id="rId6"/>
    <sheet name="Table 45" sheetId="4" r:id="rId7"/>
    <sheet name="Table 46" sheetId="5" r:id="rId8"/>
    <sheet name="Table 47" sheetId="1" r:id="rId9"/>
    <sheet name="Table 48" sheetId="24" r:id="rId10"/>
    <sheet name="Table 49  " sheetId="7" r:id="rId11"/>
    <sheet name="Table 50 " sheetId="8" r:id="rId12"/>
    <sheet name="Table 51 " sheetId="14" r:id="rId13"/>
    <sheet name="Table 52" sheetId="21" r:id="rId14"/>
  </sheets>
  <externalReferences>
    <externalReference r:id="rId15"/>
  </externalReferences>
  <definedNames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gdfg" localSheetId="0" hidden="1">#REF!</definedName>
    <definedName name="gdfg" localSheetId="3" hidden="1">#REF!</definedName>
    <definedName name="gdfg" hidden="1">#REF!</definedName>
    <definedName name="_xlnm.Print_Area" localSheetId="3">'Table 42'!$A$1:$H$30</definedName>
    <definedName name="_xlnm.Print_Titles" localSheetId="4">'Table 43'!$2:$2</definedName>
    <definedName name="_xlnm.Print_Titles" localSheetId="12">'Table 51 '!$1:$3</definedName>
    <definedName name="WORKING" localSheetId="0" hidden="1">#REF!</definedName>
    <definedName name="WORKING" localSheetId="3" hidden="1">#REF!</definedName>
    <definedName name="WORKING" localSheetId="13" hidden="1">#REF!</definedName>
    <definedName name="WORKING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D7" i="24"/>
  <c r="E7" i="24"/>
  <c r="F7" i="24"/>
  <c r="G7" i="24"/>
  <c r="H7" i="24"/>
  <c r="B7" i="24"/>
  <c r="C29" i="14" l="1"/>
  <c r="C25" i="14"/>
  <c r="C22" i="14"/>
  <c r="I6" i="6" l="1"/>
  <c r="H13" i="24"/>
  <c r="G13" i="24"/>
  <c r="F13" i="24"/>
  <c r="E13" i="24"/>
  <c r="D13" i="24"/>
  <c r="C13" i="24"/>
  <c r="B13" i="24"/>
  <c r="H10" i="24"/>
  <c r="H14" i="24" s="1"/>
  <c r="G10" i="24"/>
  <c r="F10" i="24"/>
  <c r="F14" i="24" s="1"/>
  <c r="E10" i="24"/>
  <c r="E14" i="24" s="1"/>
  <c r="D10" i="24"/>
  <c r="D14" i="24" s="1"/>
  <c r="C10" i="24"/>
  <c r="C14" i="24" s="1"/>
  <c r="B10" i="24"/>
  <c r="B14" i="24" s="1"/>
  <c r="B12" i="23"/>
  <c r="G14" i="24" l="1"/>
  <c r="C15" i="21"/>
  <c r="C16" i="4"/>
  <c r="B16" i="4"/>
  <c r="B20" i="4" s="1"/>
  <c r="F29" i="21" l="1"/>
  <c r="D29" i="21"/>
  <c r="C29" i="21"/>
  <c r="I26" i="21"/>
  <c r="H26" i="21"/>
  <c r="G26" i="21"/>
  <c r="F26" i="21"/>
  <c r="E26" i="21"/>
  <c r="D26" i="21"/>
  <c r="C26" i="21"/>
  <c r="C28" i="21" s="1"/>
  <c r="C30" i="21" s="1"/>
  <c r="I15" i="21"/>
  <c r="H15" i="21"/>
  <c r="H29" i="21" s="1"/>
  <c r="G15" i="21"/>
  <c r="G29" i="21" s="1"/>
  <c r="F15" i="21"/>
  <c r="E15" i="21"/>
  <c r="E29" i="21" s="1"/>
  <c r="D15" i="21"/>
  <c r="H14" i="6"/>
  <c r="I14" i="6"/>
  <c r="H12" i="6"/>
  <c r="I12" i="6"/>
  <c r="G12" i="6"/>
  <c r="H9" i="6"/>
  <c r="I9" i="6"/>
  <c r="G9" i="6"/>
  <c r="I10" i="6"/>
  <c r="H6" i="6"/>
  <c r="H10" i="6" s="1"/>
  <c r="P35" i="8"/>
  <c r="K35" i="8"/>
  <c r="J35" i="8"/>
  <c r="F35" i="8"/>
  <c r="E35" i="8"/>
  <c r="D28" i="21" l="1"/>
  <c r="D30" i="21" s="1"/>
  <c r="E28" i="21"/>
  <c r="E30" i="21" s="1"/>
  <c r="F28" i="21"/>
  <c r="F30" i="21" s="1"/>
  <c r="G28" i="21"/>
  <c r="G30" i="21" s="1"/>
  <c r="H28" i="21"/>
  <c r="H30" i="21" s="1"/>
  <c r="I13" i="6"/>
  <c r="I31" i="14"/>
  <c r="J31" i="14"/>
  <c r="J32" i="14"/>
  <c r="J33" i="14"/>
  <c r="J29" i="14"/>
  <c r="I29" i="14"/>
  <c r="J25" i="14"/>
  <c r="J37" i="14" s="1"/>
  <c r="J26" i="14"/>
  <c r="J38" i="14" s="1"/>
  <c r="J27" i="14"/>
  <c r="J39" i="14" s="1"/>
  <c r="J23" i="14"/>
  <c r="J35" i="14" s="1"/>
  <c r="I23" i="14"/>
  <c r="J22" i="14"/>
  <c r="J16" i="14"/>
  <c r="J10" i="14" l="1"/>
  <c r="C10" i="14"/>
  <c r="J28" i="14" l="1"/>
  <c r="J40" i="14" s="1"/>
  <c r="J34" i="14"/>
  <c r="H13" i="1" l="1"/>
  <c r="H14" i="1" s="1"/>
  <c r="H19" i="5"/>
  <c r="D19" i="5"/>
  <c r="H16" i="5"/>
  <c r="H20" i="5" s="1"/>
  <c r="H11" i="5"/>
  <c r="H7" i="5"/>
  <c r="H21" i="5" s="1"/>
  <c r="G7" i="5"/>
  <c r="H20" i="4"/>
  <c r="D19" i="4"/>
  <c r="E19" i="4"/>
  <c r="F19" i="4"/>
  <c r="G19" i="4"/>
  <c r="H19" i="4"/>
  <c r="C19" i="4"/>
  <c r="H11" i="4"/>
  <c r="H8" i="4"/>
  <c r="C7" i="4"/>
  <c r="D7" i="4"/>
  <c r="D8" i="4" s="1"/>
  <c r="E7" i="4"/>
  <c r="E8" i="4" s="1"/>
  <c r="F7" i="4"/>
  <c r="F21" i="4" s="1"/>
  <c r="G7" i="4"/>
  <c r="G21" i="4" s="1"/>
  <c r="H7" i="4"/>
  <c r="H23" i="4" s="1"/>
  <c r="B7" i="4"/>
  <c r="B23" i="4" s="1"/>
  <c r="D35" i="8"/>
  <c r="G35" i="8"/>
  <c r="I35" i="8"/>
  <c r="L35" i="8"/>
  <c r="N35" i="8"/>
  <c r="O35" i="8"/>
  <c r="C8" i="4" l="1"/>
  <c r="E21" i="4"/>
  <c r="D21" i="4"/>
  <c r="C21" i="4"/>
  <c r="G8" i="4"/>
  <c r="G21" i="5"/>
  <c r="B21" i="4"/>
  <c r="H21" i="4"/>
  <c r="H23" i="5"/>
  <c r="H12" i="4"/>
  <c r="H12" i="5"/>
  <c r="H8" i="5"/>
  <c r="F8" i="4"/>
  <c r="E14" i="6"/>
  <c r="F14" i="6"/>
  <c r="G14" i="6"/>
  <c r="E12" i="6"/>
  <c r="F12" i="6"/>
  <c r="H22" i="5" l="1"/>
  <c r="H24" i="5"/>
  <c r="H24" i="4"/>
  <c r="H22" i="4"/>
  <c r="B35" i="8"/>
  <c r="M27" i="8"/>
  <c r="M11" i="8"/>
  <c r="H27" i="8"/>
  <c r="H17" i="8"/>
  <c r="H12" i="8"/>
  <c r="H11" i="8"/>
  <c r="C17" i="8"/>
  <c r="C35" i="8" s="1"/>
  <c r="C15" i="8"/>
  <c r="C14" i="8"/>
  <c r="C11" i="8"/>
  <c r="H35" i="8" l="1"/>
  <c r="M35" i="8"/>
  <c r="D10" i="14" l="1"/>
  <c r="E10" i="14"/>
  <c r="F10" i="14"/>
  <c r="G10" i="14"/>
  <c r="H10" i="14"/>
  <c r="I10" i="14"/>
  <c r="C33" i="14"/>
  <c r="D33" i="14"/>
  <c r="E33" i="14"/>
  <c r="F33" i="14"/>
  <c r="G33" i="14"/>
  <c r="H33" i="14"/>
  <c r="I33" i="14"/>
  <c r="C32" i="14"/>
  <c r="D32" i="14"/>
  <c r="E32" i="14"/>
  <c r="F32" i="14"/>
  <c r="G32" i="14"/>
  <c r="H32" i="14"/>
  <c r="I32" i="14"/>
  <c r="C31" i="14"/>
  <c r="D31" i="14"/>
  <c r="E31" i="14"/>
  <c r="F31" i="14"/>
  <c r="G31" i="14"/>
  <c r="H31" i="14"/>
  <c r="D29" i="14"/>
  <c r="E29" i="14"/>
  <c r="F29" i="14"/>
  <c r="G29" i="14"/>
  <c r="H29" i="14"/>
  <c r="C27" i="14"/>
  <c r="D27" i="14"/>
  <c r="E27" i="14"/>
  <c r="F27" i="14"/>
  <c r="G27" i="14"/>
  <c r="H27" i="14"/>
  <c r="I27" i="14"/>
  <c r="C26" i="14"/>
  <c r="D26" i="14"/>
  <c r="E26" i="14"/>
  <c r="F26" i="14"/>
  <c r="G26" i="14"/>
  <c r="H26" i="14"/>
  <c r="I26" i="14"/>
  <c r="C37" i="14"/>
  <c r="D25" i="14"/>
  <c r="D37" i="14" s="1"/>
  <c r="E25" i="14"/>
  <c r="E37" i="14" s="1"/>
  <c r="F25" i="14"/>
  <c r="F37" i="14" s="1"/>
  <c r="G25" i="14"/>
  <c r="G37" i="14" s="1"/>
  <c r="H25" i="14"/>
  <c r="H37" i="14" s="1"/>
  <c r="I25" i="14"/>
  <c r="I37" i="14" s="1"/>
  <c r="C23" i="14"/>
  <c r="C35" i="14" s="1"/>
  <c r="D23" i="14"/>
  <c r="D35" i="14" s="1"/>
  <c r="E23" i="14"/>
  <c r="E35" i="14" s="1"/>
  <c r="F23" i="14"/>
  <c r="F35" i="14" s="1"/>
  <c r="G23" i="14"/>
  <c r="G35" i="14" s="1"/>
  <c r="H23" i="14"/>
  <c r="H35" i="14" s="1"/>
  <c r="I35" i="14"/>
  <c r="C7" i="5" l="1"/>
  <c r="D7" i="5"/>
  <c r="E7" i="5"/>
  <c r="F7" i="5"/>
  <c r="B7" i="5"/>
  <c r="F21" i="5" l="1"/>
  <c r="G8" i="5"/>
  <c r="E21" i="5"/>
  <c r="D21" i="5"/>
  <c r="C21" i="5"/>
  <c r="I39" i="14"/>
  <c r="H39" i="14"/>
  <c r="G39" i="14"/>
  <c r="F39" i="14"/>
  <c r="E39" i="14"/>
  <c r="D39" i="14"/>
  <c r="C39" i="14"/>
  <c r="I38" i="14"/>
  <c r="H38" i="14"/>
  <c r="G38" i="14"/>
  <c r="F38" i="14"/>
  <c r="E38" i="14"/>
  <c r="D38" i="14"/>
  <c r="C38" i="14"/>
  <c r="I22" i="14"/>
  <c r="H22" i="14"/>
  <c r="G22" i="14"/>
  <c r="F22" i="14"/>
  <c r="E22" i="14"/>
  <c r="D22" i="14"/>
  <c r="I16" i="14"/>
  <c r="I34" i="14" s="1"/>
  <c r="H16" i="14"/>
  <c r="G16" i="14"/>
  <c r="F16" i="14"/>
  <c r="E16" i="14"/>
  <c r="D16" i="14"/>
  <c r="D34" i="14" s="1"/>
  <c r="C16" i="14"/>
  <c r="G13" i="1"/>
  <c r="F13" i="1"/>
  <c r="E13" i="1"/>
  <c r="D13" i="1"/>
  <c r="C13" i="1"/>
  <c r="B13" i="1"/>
  <c r="G10" i="1"/>
  <c r="F10" i="1"/>
  <c r="E10" i="1"/>
  <c r="D10" i="1"/>
  <c r="C10" i="1"/>
  <c r="B10" i="1"/>
  <c r="G7" i="1"/>
  <c r="F7" i="1"/>
  <c r="E7" i="1"/>
  <c r="D7" i="1"/>
  <c r="C7" i="1"/>
  <c r="B7" i="1"/>
  <c r="G19" i="5"/>
  <c r="F19" i="5"/>
  <c r="E19" i="5"/>
  <c r="C19" i="5"/>
  <c r="G16" i="5"/>
  <c r="F16" i="5"/>
  <c r="F20" i="5" s="1"/>
  <c r="E16" i="5"/>
  <c r="E20" i="5" s="1"/>
  <c r="D16" i="5"/>
  <c r="D20" i="5" s="1"/>
  <c r="C16" i="5"/>
  <c r="C20" i="5" s="1"/>
  <c r="B16" i="5"/>
  <c r="B20" i="5" s="1"/>
  <c r="G11" i="5"/>
  <c r="G12" i="5" s="1"/>
  <c r="F11" i="5"/>
  <c r="F12" i="5" s="1"/>
  <c r="E11" i="5"/>
  <c r="E12" i="5" s="1"/>
  <c r="D11" i="5"/>
  <c r="D12" i="5" s="1"/>
  <c r="C11" i="5"/>
  <c r="C12" i="5" s="1"/>
  <c r="B11" i="5"/>
  <c r="B12" i="5" s="1"/>
  <c r="G16" i="4"/>
  <c r="F16" i="4"/>
  <c r="E16" i="4"/>
  <c r="D16" i="4"/>
  <c r="G11" i="4"/>
  <c r="G12" i="4" s="1"/>
  <c r="F11" i="4"/>
  <c r="E11" i="4"/>
  <c r="D11" i="4"/>
  <c r="C11" i="4"/>
  <c r="C12" i="4" s="1"/>
  <c r="B11" i="4"/>
  <c r="D14" i="6"/>
  <c r="D12" i="6"/>
  <c r="E10" i="6"/>
  <c r="F9" i="6"/>
  <c r="E9" i="6"/>
  <c r="D9" i="6"/>
  <c r="C9" i="6"/>
  <c r="G6" i="6"/>
  <c r="F6" i="6"/>
  <c r="F13" i="6" s="1"/>
  <c r="D6" i="6"/>
  <c r="C6" i="6"/>
  <c r="C10" i="6" s="1"/>
  <c r="C26" i="12"/>
  <c r="B26" i="12"/>
  <c r="C25" i="12"/>
  <c r="B25" i="12"/>
  <c r="D24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D17" i="12"/>
  <c r="D25" i="12"/>
  <c r="D23" i="12"/>
  <c r="D20" i="12"/>
  <c r="B14" i="1" l="1"/>
  <c r="D23" i="5"/>
  <c r="F24" i="5"/>
  <c r="F13" i="5"/>
  <c r="F22" i="5"/>
  <c r="C24" i="5"/>
  <c r="C22" i="5"/>
  <c r="C13" i="5"/>
  <c r="G24" i="4"/>
  <c r="G22" i="4"/>
  <c r="H13" i="4"/>
  <c r="D17" i="4"/>
  <c r="D20" i="4"/>
  <c r="D23" i="4"/>
  <c r="E23" i="5"/>
  <c r="H17" i="4"/>
  <c r="G20" i="4"/>
  <c r="G17" i="4"/>
  <c r="G23" i="4"/>
  <c r="G13" i="6"/>
  <c r="G10" i="6"/>
  <c r="H13" i="6"/>
  <c r="E24" i="5"/>
  <c r="E13" i="5"/>
  <c r="E22" i="5"/>
  <c r="G22" i="5"/>
  <c r="G13" i="5"/>
  <c r="G24" i="5"/>
  <c r="H13" i="5"/>
  <c r="D22" i="5"/>
  <c r="D24" i="5"/>
  <c r="D13" i="5"/>
  <c r="C20" i="4"/>
  <c r="C17" i="4"/>
  <c r="C23" i="4"/>
  <c r="E20" i="4"/>
  <c r="E23" i="4"/>
  <c r="E17" i="4"/>
  <c r="F20" i="4"/>
  <c r="F17" i="4"/>
  <c r="F23" i="4"/>
  <c r="G20" i="5"/>
  <c r="G23" i="5"/>
  <c r="H17" i="5"/>
  <c r="C23" i="5"/>
  <c r="F23" i="5"/>
  <c r="G14" i="1"/>
  <c r="I28" i="14"/>
  <c r="I40" i="14" s="1"/>
  <c r="F28" i="14"/>
  <c r="G28" i="14"/>
  <c r="G40" i="14" s="1"/>
  <c r="D10" i="6"/>
  <c r="E13" i="6"/>
  <c r="E28" i="14"/>
  <c r="E40" i="14" s="1"/>
  <c r="H28" i="14"/>
  <c r="H40" i="14" s="1"/>
  <c r="B22" i="5"/>
  <c r="D19" i="12"/>
  <c r="F12" i="4"/>
  <c r="G13" i="4" s="1"/>
  <c r="C34" i="14"/>
  <c r="E34" i="14"/>
  <c r="F34" i="14"/>
  <c r="C28" i="14"/>
  <c r="C40" i="14" s="1"/>
  <c r="G34" i="14"/>
  <c r="D28" i="14"/>
  <c r="D40" i="14" s="1"/>
  <c r="H34" i="14"/>
  <c r="C8" i="5"/>
  <c r="D8" i="5"/>
  <c r="C17" i="5"/>
  <c r="G17" i="5"/>
  <c r="B21" i="5"/>
  <c r="D17" i="5"/>
  <c r="B12" i="4"/>
  <c r="D12" i="4"/>
  <c r="E12" i="4"/>
  <c r="C14" i="1"/>
  <c r="D14" i="1"/>
  <c r="E14" i="1"/>
  <c r="F14" i="1"/>
  <c r="F40" i="14"/>
  <c r="B23" i="5"/>
  <c r="D16" i="12"/>
  <c r="E8" i="5"/>
  <c r="F8" i="5"/>
  <c r="D21" i="12"/>
  <c r="B24" i="5"/>
  <c r="D13" i="6"/>
  <c r="D18" i="12"/>
  <c r="D22" i="12"/>
  <c r="D26" i="12"/>
  <c r="E17" i="5"/>
  <c r="F10" i="6"/>
  <c r="F17" i="5"/>
  <c r="C24" i="4" l="1"/>
  <c r="C13" i="4"/>
  <c r="C22" i="4"/>
  <c r="B24" i="4"/>
  <c r="B22" i="4"/>
  <c r="F13" i="4"/>
  <c r="F24" i="4"/>
  <c r="F22" i="4"/>
  <c r="E13" i="4"/>
  <c r="E22" i="4"/>
  <c r="E24" i="4"/>
  <c r="D22" i="4"/>
  <c r="D24" i="4"/>
  <c r="D13" i="4"/>
</calcChain>
</file>

<file path=xl/sharedStrings.xml><?xml version="1.0" encoding="utf-8"?>
<sst xmlns="http://schemas.openxmlformats.org/spreadsheetml/2006/main" count="462" uniqueCount="256">
  <si>
    <t>Sector</t>
  </si>
  <si>
    <t>Weight (%)</t>
  </si>
  <si>
    <t>2017-18</t>
  </si>
  <si>
    <t>2018-19</t>
  </si>
  <si>
    <t>2019-20</t>
  </si>
  <si>
    <t>2020-21</t>
  </si>
  <si>
    <t>2021-22</t>
  </si>
  <si>
    <t>2022-23</t>
  </si>
  <si>
    <t>Coal (%)</t>
  </si>
  <si>
    <t>Crude Oil (%)</t>
  </si>
  <si>
    <t>Natural Gas (%)</t>
  </si>
  <si>
    <t>Refinery Products (%)</t>
  </si>
  <si>
    <t>Fertilizers (%)</t>
  </si>
  <si>
    <t>Steel (%)</t>
  </si>
  <si>
    <t>Cement (%)</t>
  </si>
  <si>
    <t>Electricity (%)</t>
  </si>
  <si>
    <t>Overall Index</t>
  </si>
  <si>
    <t>Name of Product</t>
  </si>
  <si>
    <t>Description</t>
  </si>
  <si>
    <t>Unit</t>
  </si>
  <si>
    <t>Naphtha</t>
  </si>
  <si>
    <t>Production</t>
  </si>
  <si>
    <t>K Tonnes</t>
  </si>
  <si>
    <t>Import</t>
  </si>
  <si>
    <t>Value in Rs. Crore</t>
  </si>
  <si>
    <t>Export</t>
  </si>
  <si>
    <t>Availability</t>
  </si>
  <si>
    <t>Consumption</t>
  </si>
  <si>
    <r>
      <rPr>
        <b/>
        <sz val="12"/>
        <rFont val="Times New Roman"/>
        <family val="1"/>
      </rPr>
      <t>Natural Gas</t>
    </r>
    <r>
      <rPr>
        <b/>
        <vertAlign val="superscript"/>
        <sz val="12"/>
        <rFont val="Times New Roman"/>
        <family val="1"/>
      </rPr>
      <t>1</t>
    </r>
  </si>
  <si>
    <t>Gross Production</t>
  </si>
  <si>
    <t>MMSCM</t>
  </si>
  <si>
    <t>Net Production</t>
  </si>
  <si>
    <t>Import $</t>
  </si>
  <si>
    <t>Consumption **</t>
  </si>
  <si>
    <t>Fuel Oil</t>
  </si>
  <si>
    <t>Fertilizers Sector</t>
  </si>
  <si>
    <t>Petrochemical Sector</t>
  </si>
  <si>
    <r>
      <rPr>
        <b/>
        <sz val="12"/>
        <rFont val="Times New Roman"/>
        <family val="1"/>
      </rPr>
      <t>Natural Gas</t>
    </r>
    <r>
      <rPr>
        <b/>
        <vertAlign val="superscript"/>
        <sz val="12"/>
        <rFont val="Times New Roman"/>
        <family val="1"/>
      </rPr>
      <t>2</t>
    </r>
  </si>
  <si>
    <t>Fertilizer Industries</t>
  </si>
  <si>
    <t>Petrochemicals Industry</t>
  </si>
  <si>
    <t xml:space="preserve">Fuel Oil (Furnace Oil + LSHS) </t>
  </si>
  <si>
    <t>Chemicals &amp; allied</t>
  </si>
  <si>
    <t>Coal</t>
  </si>
  <si>
    <t>Crude Oil</t>
  </si>
  <si>
    <t>Natural Gas</t>
  </si>
  <si>
    <t>Refinery Products</t>
  </si>
  <si>
    <t>Fertilizers</t>
  </si>
  <si>
    <t>Steel</t>
  </si>
  <si>
    <t>Cement</t>
  </si>
  <si>
    <t>Electricity</t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</si>
  <si>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>Office of the Economic Advisor (http://eaindustry.nic.in)</t>
    </r>
  </si>
  <si>
    <t>Table 43: Important  indicators of Industry Division 20 &amp; 21 (Unincorporated Sector) in 2015-16 (July 2015 - June 2016)</t>
  </si>
  <si>
    <t>Rural</t>
  </si>
  <si>
    <t>Urban</t>
  </si>
  <si>
    <t>Rural + Urban</t>
  </si>
  <si>
    <t>Estimated GVA of Industry Division 20 (Unincorporated) (in Rs. Crore )</t>
  </si>
  <si>
    <t>Estimated GVA of Industry Division 21 (Unincorporated) (in Rs. Crore )</t>
  </si>
  <si>
    <t>Estimated GVA of Manufacturing Sector (Unincorporated)  (in Rs. Crore )</t>
  </si>
  <si>
    <t>Estimated GVA of Unincorporated sector (All activities)   (in Rs. Crore )</t>
  </si>
  <si>
    <t>Share of  GVA from Industry Division 20   (Unincorporated) in GVA Unincorporated sector (All activities) ( in %)</t>
  </si>
  <si>
    <t>Share of  GVA from Industry Division 21   (Unincorporated) in GVA Unincorporated sector (All activities) ( in %)</t>
  </si>
  <si>
    <t>Share of  GVA from Manufacturing sector (Unincorporated) in GVA Unincorporated sector (All activities) ( in %)</t>
  </si>
  <si>
    <t>GVA per worker of Industry Division 20 (Unincorporated) sector (in Rs.)</t>
  </si>
  <si>
    <t>GVA per worker of Industry Division 21 (Unincorporated) sector (in Rs.)</t>
  </si>
  <si>
    <t>GVA per worker of Manufacturing sector (Unincorporated) (in Rs.)</t>
  </si>
  <si>
    <t xml:space="preserve">GVA per worker of unincorporated sector (All Activities) in Rs. </t>
  </si>
  <si>
    <t>GVA per enterprise of Industry Division 20 (Unincorporated) sector (in Rs.)</t>
  </si>
  <si>
    <t>GVA per enterprise of Industry Division 21 (Unincorporated) sector (in Rs.)</t>
  </si>
  <si>
    <t>GVA per enterprise of Manufacturing Sector (Unicorporated)  (in Rs.)</t>
  </si>
  <si>
    <t>GVA per enterprise of Unincorporated Sector  (All activities)  (in Rs.)</t>
  </si>
  <si>
    <r>
      <rPr>
        <b/>
        <i/>
        <sz val="11"/>
        <color theme="1"/>
        <rFont val="Calibri"/>
        <family val="2"/>
        <scheme val="minor"/>
      </rPr>
      <t xml:space="preserve"># </t>
    </r>
    <r>
      <rPr>
        <i/>
        <sz val="11"/>
        <color theme="1"/>
        <rFont val="Calibri"/>
        <family val="2"/>
        <scheme val="minor"/>
      </rPr>
      <t xml:space="preserve">including Manufacturing activities, Noncaptive electricity generation , trading activities  and other services (non agricultural enterprises excluding constructions) </t>
    </r>
  </si>
  <si>
    <t>S.No.</t>
  </si>
  <si>
    <t>Industry</t>
  </si>
  <si>
    <t>Number of Persons Engaged</t>
  </si>
  <si>
    <t>2016-17</t>
  </si>
  <si>
    <t>Industries Other than Chemicals and Chemicals products</t>
  </si>
  <si>
    <t>All Industries</t>
  </si>
  <si>
    <t>Share in Employment (%)</t>
  </si>
  <si>
    <t>(a)  Share of Chemicals and Chemicals products</t>
  </si>
  <si>
    <t>Growth in Employment (%)</t>
  </si>
  <si>
    <t>(a)  Chemicals and Chemicals products</t>
  </si>
  <si>
    <t>(c) All Industries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</si>
  <si>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As per NIC - 2008, Chemical &amp; Chemical products are covered under the Industry Division 20.</t>
    </r>
  </si>
  <si>
    <t>Table 45: Gross Value Added from  Chemical and Chemical products (Industry  Division 20: NIC 2008) and Pharmaceutical; medicinal chemicals and botanical product (Industry Division 21: NIC 2008) vis-a-vis  Manufacturing sector  and all Economic Activities</t>
  </si>
  <si>
    <t>At Current Prices</t>
  </si>
  <si>
    <t>Industry Division 20: Chemical and chemical products (Corporate)</t>
  </si>
  <si>
    <t>Industry Division 20:Chemical and chemical products (Household)</t>
  </si>
  <si>
    <t>Industry Division 20: Chemical and chemical products  (Corporate +Household)</t>
  </si>
  <si>
    <t>Growth over previous year (%)</t>
  </si>
  <si>
    <t xml:space="preserve"> Industry Division 21:Pharmaceutical; medicinal chemicals and botanical products (Corporate)</t>
  </si>
  <si>
    <t xml:space="preserve"> Industry Division 21:Pharmaceutical; medicinal chemicals and botanical products (Household)</t>
  </si>
  <si>
    <t>Total Pharmaceutical; medicinal chemicals and botanical products (Industry Division 21)</t>
  </si>
  <si>
    <t>Total Chemical and chemical products including  Pharmaceutical; medicinal chemicals and botanical products (Industry Division 20 and 21)</t>
  </si>
  <si>
    <t>Manufacturing (Corporate)</t>
  </si>
  <si>
    <t>Manufacturing  (Household)</t>
  </si>
  <si>
    <t xml:space="preserve"> Manufacturing (Corporate +Household)</t>
  </si>
  <si>
    <t>GVA at basic prices for All Economic activities</t>
  </si>
  <si>
    <t>Share of GVA of  Manufacturing  sector in GVA for All Economic Activities</t>
  </si>
  <si>
    <r>
      <rPr>
        <sz val="11"/>
        <color theme="1"/>
        <rFont val="Calibri"/>
        <family val="2"/>
        <scheme val="minor"/>
      </rPr>
      <t xml:space="preserve">Share of GVA of Chemical and chemical products </t>
    </r>
    <r>
      <rPr>
        <b/>
        <sz val="11"/>
        <color indexed="8"/>
        <rFont val="Calibri"/>
        <family val="2"/>
        <scheme val="minor"/>
      </rPr>
      <t>excluding</t>
    </r>
    <r>
      <rPr>
        <sz val="11"/>
        <color indexed="8"/>
        <rFont val="Calibri"/>
        <family val="2"/>
        <scheme val="minor"/>
      </rPr>
      <t xml:space="preserve">  Pharmaceutical; medicinal chemicals and botanical products (Industry Division 20 )in GVA for All Economic Activities</t>
    </r>
  </si>
  <si>
    <r>
      <rPr>
        <sz val="11"/>
        <color theme="1"/>
        <rFont val="Calibri"/>
        <family val="2"/>
        <scheme val="minor"/>
      </rPr>
      <t xml:space="preserve">Share of GVA of  Chemical and chemical products </t>
    </r>
    <r>
      <rPr>
        <b/>
        <sz val="11"/>
        <color indexed="8"/>
        <rFont val="Calibri"/>
        <family val="2"/>
        <scheme val="minor"/>
      </rPr>
      <t>including</t>
    </r>
    <r>
      <rPr>
        <sz val="11"/>
        <color indexed="8"/>
        <rFont val="Calibri"/>
        <family val="2"/>
        <scheme val="minor"/>
      </rPr>
      <t xml:space="preserve">  Pharmaceutical; medicinal chemicals and botanical products (Industry Division 20 and 21) in GVA for All Economic Activities</t>
    </r>
  </si>
  <si>
    <t>Share of  GVA of chemical and chemical products (Industry Division 20 )in GVA for Manufacturing Sector</t>
  </si>
  <si>
    <r>
      <rPr>
        <sz val="11"/>
        <color theme="1"/>
        <rFont val="Calibri"/>
        <family val="2"/>
        <scheme val="minor"/>
      </rPr>
      <t xml:space="preserve">Share of  GVA of chemical and chemical products </t>
    </r>
    <r>
      <rPr>
        <b/>
        <sz val="11"/>
        <color indexed="8"/>
        <rFont val="Calibri"/>
        <family val="2"/>
        <scheme val="minor"/>
      </rPr>
      <t xml:space="preserve">including  </t>
    </r>
    <r>
      <rPr>
        <sz val="11"/>
        <color indexed="8"/>
        <rFont val="Calibri"/>
        <family val="2"/>
        <scheme val="minor"/>
      </rPr>
      <t>Pharmaceutical; medicinal chemicals and botanical products  (Industry Division 20 and 21)in  GVA for Manufacturing Sector</t>
    </r>
  </si>
  <si>
    <t>Table 46: Gross Value Added from  Chemical and Chemical products (Industry Division 20: NIC 2008) and Pharmaceutical; medicinal chemicals and botanical product (Industry Division 21: NIC 2008) vis-a-vis Manufacturing sector and all Economic Activities</t>
  </si>
  <si>
    <t>At  Constant Price (2011-12)</t>
  </si>
  <si>
    <t>(Rs. In Crore)</t>
  </si>
  <si>
    <t>Share of  GVA of Manufacturing  sector in GVA  for All Economic Activies</t>
  </si>
  <si>
    <r>
      <rPr>
        <sz val="11"/>
        <color theme="1"/>
        <rFont val="Calibri"/>
        <family val="2"/>
        <scheme val="minor"/>
      </rPr>
      <t xml:space="preserve">Share of GVA of Chemical and chemical products </t>
    </r>
    <r>
      <rPr>
        <b/>
        <sz val="11"/>
        <color indexed="8"/>
        <rFont val="Calibri"/>
        <family val="2"/>
        <scheme val="minor"/>
      </rPr>
      <t>excluding</t>
    </r>
    <r>
      <rPr>
        <sz val="11"/>
        <color indexed="8"/>
        <rFont val="Calibri"/>
        <family val="2"/>
        <scheme val="minor"/>
      </rPr>
      <t xml:space="preserve">  Pharmaceutical; medicinal chemicals and botanical products (Industry Division 20 )in GVA for All Economic Activies</t>
    </r>
  </si>
  <si>
    <r>
      <rPr>
        <sz val="11"/>
        <color theme="1"/>
        <rFont val="Calibri"/>
        <family val="2"/>
        <scheme val="minor"/>
      </rPr>
      <t xml:space="preserve">Share of GVA of Chemical and chemical products </t>
    </r>
    <r>
      <rPr>
        <b/>
        <sz val="11"/>
        <color indexed="8"/>
        <rFont val="Calibri"/>
        <family val="2"/>
        <scheme val="minor"/>
      </rPr>
      <t>including</t>
    </r>
    <r>
      <rPr>
        <sz val="11"/>
        <color indexed="8"/>
        <rFont val="Calibri"/>
        <family val="2"/>
        <scheme val="minor"/>
      </rPr>
      <t xml:space="preserve">  Pharmaceutical; medicinal chemicals and botanical products (Industry Division 20 and 21) in GVA for All Economic Activies</t>
    </r>
  </si>
  <si>
    <t>Share of GVA of chemical and chemical products (Industry Division 20 ) in GVA for  Manufacturing Sector</t>
  </si>
  <si>
    <r>
      <rPr>
        <sz val="11"/>
        <color theme="1"/>
        <rFont val="Calibri"/>
        <family val="2"/>
        <scheme val="minor"/>
      </rPr>
      <t>Share of  GVA of chemical and chemical products,</t>
    </r>
    <r>
      <rPr>
        <b/>
        <sz val="11"/>
        <color indexed="8"/>
        <rFont val="Calibri"/>
        <family val="2"/>
        <scheme val="minor"/>
      </rPr>
      <t xml:space="preserve"> including</t>
    </r>
    <r>
      <rPr>
        <sz val="11"/>
        <color indexed="8"/>
        <rFont val="Calibri"/>
        <family val="2"/>
        <scheme val="minor"/>
      </rPr>
      <t xml:space="preserve">  Pharmaceutical; medicinal chemicals and botanical products  (Industry Division 20 and 21)in  GVA for Manufacturing Sector</t>
    </r>
  </si>
  <si>
    <t xml:space="preserve">Table 47: Value of Output from  Chemicals and Chemical products ( Industry Division 20: NIC 2008) and Pharmaceutical; medicinal chemicals and botanical products (Industry Division 21: NIC 2008)  vis-a-vis  Manufacturing sector                                                                                                                                                                                                                                                      </t>
  </si>
  <si>
    <t>At Current  prices</t>
  </si>
  <si>
    <t>(Rs. In crore)</t>
  </si>
  <si>
    <t>Chemical and chemical products (Corporate)  (Industry Division 20)</t>
  </si>
  <si>
    <t>Chemical and chemical products (Household)  (Industry Division 20)</t>
  </si>
  <si>
    <t>Total Chemical and chemical products  excluding  Pharmaceutical; medicinal chemicals and botanical products (Industry Division 20)</t>
  </si>
  <si>
    <t xml:space="preserve"> Pharmaceutical; medicinal chemicals and botanical products --Corporate  (Industry Division 21)</t>
  </si>
  <si>
    <t xml:space="preserve"> Pharmaceutical; medicinal chemicals and botanical products --Household  (Industry Division 21)</t>
  </si>
  <si>
    <t xml:space="preserve">Table 48: Value of Output from Chemicals and Chemical products ( Industry Division 20: NIC  2008) and Pharmaceutical; medicinal chemicals and botanical products (Industry Division 21: NIC 2008) vis-a-vis Manufacturing sector                                                                                                                                                                                                                                                        </t>
  </si>
  <si>
    <t>At constant   prices (2011-12)</t>
  </si>
  <si>
    <t>Manufacturing (Corporate +Household)</t>
  </si>
  <si>
    <t>Pharmaceutical; medicinal chemicals and botanical products --Corporate  (Industry Division 21)</t>
  </si>
  <si>
    <t>Pharmaceutical; medicinal chemicals and botanical products --Household  (Industry Division 21)</t>
  </si>
  <si>
    <t>Table 49:- All India Estimate of Selected Characteristics of Factory Sector for  Chemical and Chemical products (Industry  Division 20: NIC 2008) ,  Pharmaceutical; medicinal chemicals and botanical product (Industry Division 21: NIC 2008) and Maufacture of Megnetic and Optical Media (industry Division 268)</t>
  </si>
  <si>
    <t xml:space="preserve">Industry Division 20: Chemical and chemical products </t>
  </si>
  <si>
    <t xml:space="preserve">No of factories  (no.) </t>
  </si>
  <si>
    <t>No of workers (no.)</t>
  </si>
  <si>
    <t>Total Output (Rs. crore)</t>
  </si>
  <si>
    <t>Total Inputs (Rs. crore)</t>
  </si>
  <si>
    <t>Gross Value Added (Rs. crore)</t>
  </si>
  <si>
    <t>Total Output (Rs. Lakh)</t>
  </si>
  <si>
    <t>Total Inputs (Rs. Lakh)</t>
  </si>
  <si>
    <t>Gross Value Added (Rs. Lakh)</t>
  </si>
  <si>
    <t xml:space="preserve">Table 50: State wise  Estimate of Selected Characteristics of Factory Sector for Industry Division 20: NIC 2008: Chemicals and  Chemical Products </t>
  </si>
  <si>
    <t>State</t>
  </si>
  <si>
    <t>No. of Factories</t>
  </si>
  <si>
    <t>GVA (Rs. Lakh)</t>
  </si>
  <si>
    <t>Total Output (Rs Lakh)</t>
  </si>
  <si>
    <t>Andhra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</si>
  <si>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</si>
  <si>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</si>
  <si>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</si>
  <si>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</si>
  <si>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</si>
  <si>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</si>
  <si>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</si>
  <si>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</si>
  <si>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</si>
  <si>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</si>
  <si>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</si>
  <si>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</si>
  <si>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</si>
  <si>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Meghalya</t>
  </si>
  <si>
    <t>Mizoram</t>
  </si>
  <si>
    <t>Odisha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</si>
  <si>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</si>
  <si>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</si>
  <si>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</si>
  <si>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</si>
  <si>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</si>
  <si>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</si>
  <si>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</si>
  <si>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</si>
  <si>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>Dadra &amp; N Haveli 
&amp;Daman &amp; Diu</t>
  </si>
  <si>
    <t>Chandigarh</t>
  </si>
  <si>
    <t>Delhi</t>
  </si>
  <si>
    <t>Puducherry</t>
  </si>
  <si>
    <t>Telangana</t>
  </si>
  <si>
    <t xml:space="preserve">All India </t>
  </si>
  <si>
    <t xml:space="preserve">Table 51: Production, Import, Export, Consumption of Major Chemicals and Petrochemicals and Export as Percentage (%) of Production and Import as Percentage (%) of Consumption </t>
  </si>
  <si>
    <t>(In Thousand Tonnes)</t>
  </si>
  <si>
    <t>Group</t>
  </si>
  <si>
    <t>Major Chemicals</t>
  </si>
  <si>
    <t>Major Petrochemicals</t>
  </si>
  <si>
    <t>B. Intermediates</t>
  </si>
  <si>
    <t>C. Other Petro-based Chemicals</t>
  </si>
  <si>
    <t xml:space="preserve">Total Major Chemicals and Petrochemicals </t>
  </si>
  <si>
    <t>Exports</t>
  </si>
  <si>
    <t>Imports</t>
  </si>
  <si>
    <t>Consumption$</t>
  </si>
  <si>
    <t xml:space="preserve">Exports as % of Production </t>
  </si>
  <si>
    <t xml:space="preserve">Imports as   % of Consumption  </t>
  </si>
  <si>
    <r>
      <rPr>
        <b/>
        <i/>
        <sz val="11"/>
        <color theme="1"/>
        <rFont val="Calibri"/>
        <family val="2"/>
        <scheme val="minor"/>
      </rPr>
      <t xml:space="preserve">$ </t>
    </r>
    <r>
      <rPr>
        <i/>
        <sz val="11"/>
        <color theme="1"/>
        <rFont val="Calibri"/>
        <family val="2"/>
        <scheme val="minor"/>
      </rPr>
      <t>Derived  consumption as Production+ Imports-Exports</t>
    </r>
  </si>
  <si>
    <t>Item</t>
  </si>
  <si>
    <t>Code</t>
  </si>
  <si>
    <t xml:space="preserve">Exports of  Pharmaceutical products  </t>
  </si>
  <si>
    <t>HS code 30</t>
  </si>
  <si>
    <t>Exports of Fertilizers</t>
  </si>
  <si>
    <t>HS code 31</t>
  </si>
  <si>
    <t>Exports of  all Chemicals  (including Pharmaceutical products  and Fertilizers)</t>
  </si>
  <si>
    <t>HS codes 28,29,30,31,32,38,39,4002,54 and 55</t>
  </si>
  <si>
    <t xml:space="preserve">Imports of  Pharmaceutical products  </t>
  </si>
  <si>
    <t>Imports of Fertilizers</t>
  </si>
  <si>
    <t>Value of Output of Chemicals and Chemical products  (at current prices )</t>
  </si>
  <si>
    <t>Industry Division 20 and 21: NIC 2008</t>
  </si>
  <si>
    <t>Consumption of Chemicals and Chemical products</t>
  </si>
  <si>
    <t>Exports of all Chemicals as % of Value of Output</t>
  </si>
  <si>
    <t xml:space="preserve">Imports of all Chemicals  as % of  Derived Consumption </t>
  </si>
  <si>
    <r>
      <rPr>
        <b/>
        <i/>
        <sz val="11"/>
        <color theme="1"/>
        <rFont val="Calibri"/>
        <family val="2"/>
        <scheme val="minor"/>
      </rPr>
      <t xml:space="preserve">Note: 1. </t>
    </r>
    <r>
      <rPr>
        <i/>
        <sz val="11"/>
        <color theme="1"/>
        <rFont val="Calibri"/>
        <family val="2"/>
        <scheme val="minor"/>
      </rPr>
      <t xml:space="preserve"> Data source in recspect of Imports, Exports (Chapter-wise) is DGCIS Portal.</t>
    </r>
  </si>
  <si>
    <t>Imports of  all Chemicals  (including Pharmaceutical products  and Fertilizers)</t>
  </si>
  <si>
    <t>Estimated number of workers in  Industry Division 20 (Unincorporated) of NIC 2008</t>
  </si>
  <si>
    <t>Estimated number of workers in Industry Division 21 (Unincorporated ) of NIC 2008</t>
  </si>
  <si>
    <t>Estimated number of workers in Unincorporated Manufacturing sector</t>
  </si>
  <si>
    <t>Estimated number of workers in Unincorporated sector ( All activities) #</t>
  </si>
  <si>
    <t>Estimated number  of enterprises  in  Industry Division 20 (Unincorporated) of NIC 2008</t>
  </si>
  <si>
    <t>Estimated number  of enterprises  in  Industry Division 21 (Unincorporated) of NIC 2008</t>
  </si>
  <si>
    <t xml:space="preserve">Estimated number  of enterprises  in Unincorporated manufacturing sector </t>
  </si>
  <si>
    <t>Estimated number of enterprises  in Unincorporated  sector ( All activities) #</t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</si>
  <si>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>NSS Report (No.582: Economic Characteristics of Unincorporated Non-Agricultural Enterprises (Excluding
Construction) in India) of Ministry of Statistics &amp; Programme Implementation</t>
    </r>
  </si>
  <si>
    <t>(b) Share of Other than Chemicals and Chemicals products</t>
  </si>
  <si>
    <t>Chemicals and Chemicals products (Industry Division  20, NIC 2008)</t>
  </si>
  <si>
    <t>(b) Industries Other than Chemicals and Chemicals products</t>
  </si>
  <si>
    <r>
      <rPr>
        <b/>
        <i/>
        <sz val="11"/>
        <color theme="1"/>
        <rFont val="Calibri"/>
        <family val="2"/>
        <scheme val="minor"/>
      </rPr>
      <t>Source</t>
    </r>
    <r>
      <rPr>
        <i/>
        <sz val="11"/>
        <color theme="1"/>
        <rFont val="Calibri"/>
        <family val="2"/>
        <scheme val="minor"/>
      </rPr>
      <t xml:space="preserve">: Annual Survey of Industries (ASI) Results, Ministry of Statistics &amp; Programme Implementation
</t>
    </r>
  </si>
  <si>
    <r>
      <rPr>
        <b/>
        <i/>
        <sz val="11"/>
        <color theme="1"/>
        <rFont val="Calibri"/>
        <family val="2"/>
        <scheme val="minor"/>
      </rPr>
      <t>Source:</t>
    </r>
    <r>
      <rPr>
        <i/>
        <sz val="11"/>
        <color theme="1"/>
        <rFont val="Calibri"/>
        <family val="2"/>
        <scheme val="minor"/>
      </rPr>
      <t xml:space="preserve"> Annual Survey of Industries (ASI) Results, Ministry of Statistics &amp; Programme Implementation</t>
    </r>
  </si>
  <si>
    <t xml:space="preserve"> Industry Division 268: Maufacture of Megnetic and Optical Media</t>
  </si>
  <si>
    <t xml:space="preserve"> Industry Division 21: Pharmaceutical; medicinal chemicals and botanical products</t>
  </si>
  <si>
    <r>
      <rPr>
        <i/>
        <sz val="11"/>
        <color rgb="FF000000"/>
        <rFont val="Calibri"/>
        <family val="2"/>
        <scheme val="minor"/>
      </rPr>
      <t>Source</t>
    </r>
    <r>
      <rPr>
        <b/>
        <i/>
        <sz val="11"/>
        <color indexed="8"/>
        <rFont val="Calibri"/>
        <family val="2"/>
        <scheme val="minor"/>
      </rPr>
      <t xml:space="preserve">: </t>
    </r>
    <r>
      <rPr>
        <i/>
        <sz val="11"/>
        <color rgb="FF000000"/>
        <rFont val="Calibri"/>
        <family val="2"/>
        <scheme val="minor"/>
      </rPr>
      <t>Annual Survey of Industries (ASI) Results, Ministry of Statistics &amp; Programme Implementation</t>
    </r>
  </si>
  <si>
    <r>
      <rPr>
        <b/>
        <i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: Data Source in respect of value of output is National Account Statistics, Ministry of Statistics &amp; Programme Implementation</t>
    </r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</si>
  <si>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 xml:space="preserve">National Accounts Statistics, Ministry of Statistics &amp; Programme Implementation.
</t>
    </r>
  </si>
  <si>
    <t>2023-24</t>
  </si>
  <si>
    <t>Tabe 40: Growth Rates of Core Industries from 2018-19 to 2023-24 (Base Year: 2011-12)</t>
  </si>
  <si>
    <t>Table 41: Index of Core Industries from 2018-19 to 2023-24 (Base year 2011-12)</t>
  </si>
  <si>
    <t>Table 44: Employment in Chemicals and Chemicals products  (Industry Division 20, NIC-2008) during 2017-18 to 2022-23</t>
  </si>
  <si>
    <r>
      <rPr>
        <b/>
        <i/>
        <sz val="11"/>
        <color theme="1"/>
        <rFont val="Calibri"/>
        <family val="2"/>
        <scheme val="minor"/>
      </rPr>
      <t xml:space="preserve">Chapter 28: </t>
    </r>
    <r>
      <rPr>
        <i/>
        <sz val="11"/>
        <color theme="1"/>
        <rFont val="Calibri"/>
        <family val="2"/>
        <scheme val="minor"/>
      </rPr>
      <t>Inorganic Chemicals; Organic or Inorganic Compounds of Precious Metals, of Rare-Earth Metals, of Radioactive Elements or of Isotopes;</t>
    </r>
    <r>
      <rPr>
        <b/>
        <i/>
        <sz val="11"/>
        <color theme="1"/>
        <rFont val="Calibri"/>
        <family val="2"/>
        <scheme val="minor"/>
      </rPr>
      <t xml:space="preserve"> Chapter 29:</t>
    </r>
    <r>
      <rPr>
        <i/>
        <sz val="11"/>
        <color theme="1"/>
        <rFont val="Calibri"/>
        <family val="2"/>
        <scheme val="minor"/>
      </rPr>
      <t xml:space="preserve"> Organic Chemicals; </t>
    </r>
    <r>
      <rPr>
        <b/>
        <i/>
        <sz val="11"/>
        <color theme="1"/>
        <rFont val="Calibri"/>
        <family val="2"/>
        <scheme val="minor"/>
      </rPr>
      <t>Chapter30:</t>
    </r>
    <r>
      <rPr>
        <i/>
        <sz val="11"/>
        <color theme="1"/>
        <rFont val="Calibri"/>
        <family val="2"/>
        <scheme val="minor"/>
      </rPr>
      <t xml:space="preserve"> Pharmaceutical products; </t>
    </r>
    <r>
      <rPr>
        <b/>
        <i/>
        <sz val="11"/>
        <color theme="1"/>
        <rFont val="Calibri"/>
        <family val="2"/>
        <scheme val="minor"/>
      </rPr>
      <t xml:space="preserve">Chapter 31: </t>
    </r>
    <r>
      <rPr>
        <i/>
        <sz val="11"/>
        <color theme="1"/>
        <rFont val="Calibri"/>
        <family val="2"/>
        <scheme val="minor"/>
      </rPr>
      <t xml:space="preserve">Fertilizers ; </t>
    </r>
    <r>
      <rPr>
        <b/>
        <i/>
        <sz val="11"/>
        <color theme="1"/>
        <rFont val="Calibri"/>
        <family val="2"/>
        <scheme val="minor"/>
      </rPr>
      <t>Chapter 32:</t>
    </r>
    <r>
      <rPr>
        <i/>
        <sz val="11"/>
        <color theme="1"/>
        <rFont val="Calibri"/>
        <family val="2"/>
        <scheme val="minor"/>
      </rPr>
      <t xml:space="preserve"> Tanning or Dyeing Extracts; Tannins and their Derivatives; Dyes, Pigments and Other Colouring Matter; Paints and Varnishes; Putty and other Mastics; Inks; </t>
    </r>
    <r>
      <rPr>
        <b/>
        <i/>
        <sz val="11"/>
        <color theme="1"/>
        <rFont val="Calibri"/>
        <family val="2"/>
        <scheme val="minor"/>
      </rPr>
      <t xml:space="preserve">Chapter 38: </t>
    </r>
    <r>
      <rPr>
        <i/>
        <sz val="11"/>
        <color theme="1"/>
        <rFont val="Calibri"/>
        <family val="2"/>
        <scheme val="minor"/>
      </rPr>
      <t xml:space="preserve">Miscellaneous Chemical Products; </t>
    </r>
    <r>
      <rPr>
        <b/>
        <i/>
        <sz val="11"/>
        <color theme="1"/>
        <rFont val="Calibri"/>
        <family val="2"/>
        <scheme val="minor"/>
      </rPr>
      <t>Chapter 39:</t>
    </r>
    <r>
      <rPr>
        <i/>
        <sz val="11"/>
        <color theme="1"/>
        <rFont val="Calibri"/>
        <family val="2"/>
        <scheme val="minor"/>
      </rPr>
      <t xml:space="preserve"> Plastics and articles thereof;  </t>
    </r>
    <r>
      <rPr>
        <b/>
        <i/>
        <sz val="11"/>
        <color theme="1"/>
        <rFont val="Calibri"/>
        <family val="2"/>
        <scheme val="minor"/>
      </rPr>
      <t>4002:</t>
    </r>
    <r>
      <rPr>
        <i/>
        <sz val="11"/>
        <color theme="1"/>
        <rFont val="Calibri"/>
        <family val="2"/>
        <scheme val="minor"/>
      </rPr>
      <t xml:space="preserve"> Synthetic rubber and factice derived from oils, in primary forms or in plates, sheets or strip; mixtures of any pro </t>
    </r>
    <r>
      <rPr>
        <b/>
        <i/>
        <sz val="11"/>
        <color theme="1"/>
        <rFont val="Calibri"/>
        <family val="2"/>
        <scheme val="minor"/>
      </rPr>
      <t>Chapter 54:</t>
    </r>
    <r>
      <rPr>
        <i/>
        <sz val="11"/>
        <color theme="1"/>
        <rFont val="Calibri"/>
        <family val="2"/>
        <scheme val="minor"/>
      </rPr>
      <t xml:space="preserve"> Man-made Filaments and </t>
    </r>
    <r>
      <rPr>
        <b/>
        <i/>
        <sz val="11"/>
        <color theme="1"/>
        <rFont val="Calibri"/>
        <family val="2"/>
        <scheme val="minor"/>
      </rPr>
      <t>Chapter 55:</t>
    </r>
    <r>
      <rPr>
        <i/>
        <sz val="11"/>
        <color theme="1"/>
        <rFont val="Calibri"/>
        <family val="2"/>
        <scheme val="minor"/>
      </rPr>
      <t xml:space="preserve"> Man-made staple fibres</t>
    </r>
  </si>
  <si>
    <t>HS code 28</t>
  </si>
  <si>
    <t>HS code 29</t>
  </si>
  <si>
    <t>HS code 32</t>
  </si>
  <si>
    <t>HS code 38</t>
  </si>
  <si>
    <t>HS code 39</t>
  </si>
  <si>
    <t>HS code 4002</t>
  </si>
  <si>
    <t>HS code 54</t>
  </si>
  <si>
    <t>HS code 55</t>
  </si>
  <si>
    <t>Exports of  Inorganic chemicals; organic or inorganic compounds of precious metals, of rare-earth metals, of radioactive elements or of isotopes</t>
  </si>
  <si>
    <t>Exports of  Organic chemicals</t>
  </si>
  <si>
    <t>Exports of Tanning or dyeing extracts; dyes, pigments, paints, varnishes, putty and mastics</t>
  </si>
  <si>
    <t>Exports of Miscellaneous chemical products</t>
  </si>
  <si>
    <t>Exorts of Plastics and articles thereof</t>
  </si>
  <si>
    <t>Exports of Synthetic Rubber &amp; Factice derived form Oils,in Primary Forms or in Plates, Sheets or Strip</t>
  </si>
  <si>
    <t>Exports of Man-made filaments</t>
  </si>
  <si>
    <t>Exports of Man-made staple fibers</t>
  </si>
  <si>
    <t>Imports of  Inorganic chemicals; organic or inorganic compounds of precious metals, of rare-earth metals, of radioactive elements or of isotopes</t>
  </si>
  <si>
    <t>Imports of  Organic chemicals</t>
  </si>
  <si>
    <t>Imports of Tanning or dyeing extracts; dyes, pigments, paints, varnishes, putty and mastics</t>
  </si>
  <si>
    <t>Imports of Plastics and articles thereof</t>
  </si>
  <si>
    <t>Imports of Miscellaneous chemical products</t>
  </si>
  <si>
    <t>Imports of Synthetic Rubber &amp; Factice derived form Oils,in Primary Forms or in Plates, Sheets or Strip</t>
  </si>
  <si>
    <t>Imports of Man-made staple fibers</t>
  </si>
  <si>
    <t>Imports of Man-made filaments</t>
  </si>
  <si>
    <t>Table 52: Exports  of all Chemicals  as Percentage (%) of Value of output and Imports of all Chemicals as Percentage (%) of Consumption ( As per HS Code)</t>
  </si>
  <si>
    <r>
      <t xml:space="preserve">Value of Output  + Imports </t>
    </r>
    <r>
      <rPr>
        <sz val="11"/>
        <color indexed="8"/>
        <rFont val="Calibri"/>
        <family val="2"/>
        <scheme val="minor"/>
      </rPr>
      <t>- Exports</t>
    </r>
  </si>
  <si>
    <t>A. Major Petrochemicals</t>
  </si>
  <si>
    <t>**:Sectorial Consumption</t>
  </si>
  <si>
    <t>Source: Oil &amp; Gas CPSEs and  PPAC, Ministry of Petroleum and Natural Gas(M/o PNG)</t>
  </si>
  <si>
    <t>Table 42: Consumption of Naphtha, Natural Gas and Fuel Oil from 2019-20 to 2023-24</t>
  </si>
  <si>
    <t>Section - VII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</si>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</sst>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\(0\)"/>
    <numFmt numFmtId="166" formatCode="0.0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Courier"/>
      <charset val="134"/>
    </font>
    <font>
      <sz val="11"/>
      <color theme="1"/>
      <name val="Arial"/>
      <family val="2"/>
    </font>
    <font>
      <sz val="12"/>
      <name val="Arial"/>
      <family val="2"/>
    </font>
    <font>
      <b/>
      <i/>
      <sz val="11"/>
      <color indexed="8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40C28"/>
      <name val="Calibri"/>
      <family val="2"/>
      <scheme val="minor"/>
    </font>
    <font>
      <b/>
      <sz val="72"/>
      <color rgb="FF0070C0"/>
      <name val="Calibri"/>
      <family val="2"/>
      <scheme val="minor"/>
    </font>
    <font>
      <b/>
      <sz val="48"/>
      <color theme="5"/>
      <name val="Calibri"/>
      <family val="2"/>
      <scheme val="minor"/>
    </font>
    <font>
      <b/>
      <sz val="4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43" fontId="19" fillId="0" borderId="0" applyFont="0" applyFill="0" applyBorder="0" applyAlignment="0" applyProtection="0"/>
    <xf numFmtId="0" fontId="20" fillId="0" borderId="0"/>
    <xf numFmtId="0" fontId="20" fillId="0" borderId="0"/>
    <xf numFmtId="0" fontId="14" fillId="0" borderId="0"/>
    <xf numFmtId="0" fontId="20" fillId="0" borderId="0"/>
    <xf numFmtId="0" fontId="21" fillId="0" borderId="0"/>
    <xf numFmtId="0" fontId="20" fillId="0" borderId="0"/>
    <xf numFmtId="0" fontId="19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4" fillId="0" borderId="0"/>
    <xf numFmtId="164" fontId="23" fillId="0" borderId="0"/>
    <xf numFmtId="0" fontId="25" fillId="0" borderId="0"/>
    <xf numFmtId="0" fontId="2" fillId="0" borderId="0"/>
    <xf numFmtId="43" fontId="2" fillId="0" borderId="0" applyFont="0" applyFill="0" applyBorder="0" applyAlignment="0" applyProtection="0"/>
  </cellStyleXfs>
  <cellXfs count="171">
    <xf numFmtId="0" fontId="0" fillId="0" borderId="0" xfId="0"/>
    <xf numFmtId="0" fontId="5" fillId="0" borderId="1" xfId="0" applyFont="1" applyBorder="1" applyAlignment="1">
      <alignment horizontal="center" vertical="center"/>
    </xf>
    <xf numFmtId="165" fontId="7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8" fillId="0" borderId="1" xfId="5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right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3" borderId="1" xfId="0" applyFont="1" applyFill="1" applyBorder="1" applyAlignment="1">
      <alignment horizontal="right"/>
    </xf>
    <xf numFmtId="0" fontId="10" fillId="0" borderId="1" xfId="0" applyFont="1" applyBorder="1" applyAlignment="1">
      <alignment vertical="top"/>
    </xf>
    <xf numFmtId="0" fontId="5" fillId="0" borderId="5" xfId="0" applyFont="1" applyBorder="1" applyAlignment="1">
      <alignment horizontal="center" vertical="center" wrapText="1"/>
    </xf>
    <xf numFmtId="0" fontId="7" fillId="0" borderId="0" xfId="11" applyFont="1"/>
    <xf numFmtId="0" fontId="8" fillId="0" borderId="0" xfId="11" applyFont="1" applyAlignment="1">
      <alignment wrapText="1"/>
    </xf>
    <xf numFmtId="0" fontId="8" fillId="0" borderId="0" xfId="11" applyFont="1"/>
    <xf numFmtId="0" fontId="12" fillId="0" borderId="0" xfId="11" applyFont="1"/>
    <xf numFmtId="0" fontId="7" fillId="0" borderId="1" xfId="1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1" fontId="8" fillId="0" borderId="1" xfId="11" applyNumberFormat="1" applyFont="1" applyBorder="1" applyAlignment="1">
      <alignment horizontal="center" vertical="center"/>
    </xf>
    <xf numFmtId="1" fontId="7" fillId="0" borderId="1" xfId="11" applyNumberFormat="1" applyFont="1" applyBorder="1" applyAlignment="1">
      <alignment horizontal="center" vertical="center"/>
    </xf>
    <xf numFmtId="1" fontId="13" fillId="0" borderId="1" xfId="11" applyNumberFormat="1" applyFont="1" applyBorder="1" applyAlignment="1">
      <alignment horizontal="center" vertical="center"/>
    </xf>
    <xf numFmtId="0" fontId="7" fillId="0" borderId="1" xfId="1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" fontId="12" fillId="0" borderId="1" xfId="11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7" fillId="0" borderId="1" xfId="1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6" fillId="0" borderId="0" xfId="0" applyFont="1"/>
    <xf numFmtId="1" fontId="6" fillId="0" borderId="1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left"/>
    </xf>
    <xf numFmtId="0" fontId="8" fillId="0" borderId="0" xfId="4" applyFont="1"/>
    <xf numFmtId="1" fontId="17" fillId="0" borderId="1" xfId="4" applyNumberFormat="1" applyFont="1" applyBorder="1" applyAlignment="1">
      <alignment horizontal="center" vertical="center" wrapText="1"/>
    </xf>
    <xf numFmtId="1" fontId="17" fillId="0" borderId="1" xfId="4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 wrapText="1"/>
    </xf>
    <xf numFmtId="1" fontId="18" fillId="0" borderId="1" xfId="4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right" vertical="center"/>
    </xf>
    <xf numFmtId="1" fontId="18" fillId="0" borderId="1" xfId="7" applyNumberFormat="1" applyFont="1" applyBorder="1" applyAlignment="1">
      <alignment horizontal="right" vertical="center"/>
    </xf>
    <xf numFmtId="1" fontId="18" fillId="0" borderId="1" xfId="4" applyNumberFormat="1" applyFont="1" applyBorder="1" applyAlignment="1">
      <alignment horizontal="center" vertical="center" wrapText="1"/>
    </xf>
    <xf numFmtId="1" fontId="18" fillId="0" borderId="1" xfId="6" applyNumberFormat="1" applyFont="1" applyBorder="1" applyAlignment="1">
      <alignment horizontal="right" vertical="center"/>
    </xf>
    <xf numFmtId="1" fontId="18" fillId="0" borderId="4" xfId="6" applyNumberFormat="1" applyFont="1" applyBorder="1" applyAlignment="1">
      <alignment horizontal="right" vertical="center"/>
    </xf>
    <xf numFmtId="1" fontId="18" fillId="0" borderId="1" xfId="15" applyNumberFormat="1" applyFont="1" applyBorder="1" applyAlignment="1">
      <alignment horizontal="right" vertical="center"/>
    </xf>
    <xf numFmtId="1" fontId="18" fillId="3" borderId="4" xfId="3" applyNumberFormat="1" applyFont="1" applyFill="1" applyBorder="1" applyAlignment="1">
      <alignment horizontal="right" vertical="center"/>
    </xf>
    <xf numFmtId="1" fontId="18" fillId="3" borderId="1" xfId="4" applyNumberFormat="1" applyFont="1" applyFill="1" applyBorder="1" applyAlignment="1">
      <alignment horizontal="center" vertical="center"/>
    </xf>
    <xf numFmtId="1" fontId="18" fillId="3" borderId="1" xfId="3" applyNumberFormat="1" applyFont="1" applyFill="1" applyBorder="1" applyAlignment="1">
      <alignment horizontal="right" vertical="center"/>
    </xf>
    <xf numFmtId="1" fontId="18" fillId="3" borderId="1" xfId="0" applyNumberFormat="1" applyFont="1" applyFill="1" applyBorder="1" applyAlignment="1">
      <alignment horizontal="right" vertical="center"/>
    </xf>
    <xf numFmtId="1" fontId="18" fillId="0" borderId="1" xfId="4" applyNumberFormat="1" applyFont="1" applyBorder="1" applyAlignment="1">
      <alignment vertical="center"/>
    </xf>
    <xf numFmtId="1" fontId="18" fillId="3" borderId="1" xfId="14" applyNumberFormat="1" applyFont="1" applyFill="1" applyBorder="1" applyAlignment="1">
      <alignment horizontal="right" vertical="center"/>
    </xf>
    <xf numFmtId="1" fontId="18" fillId="0" borderId="1" xfId="12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7" fillId="0" borderId="1" xfId="11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1" fontId="0" fillId="0" borderId="0" xfId="0" applyNumberFormat="1"/>
    <xf numFmtId="0" fontId="6" fillId="0" borderId="3" xfId="0" applyFont="1" applyBorder="1"/>
    <xf numFmtId="1" fontId="8" fillId="0" borderId="1" xfId="2" applyNumberFormat="1" applyFont="1" applyBorder="1" applyAlignment="1">
      <alignment horizontal="center" vertical="center" wrapText="1"/>
    </xf>
    <xf numFmtId="1" fontId="8" fillId="0" borderId="0" xfId="11" applyNumberFormat="1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8" fillId="0" borderId="1" xfId="16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17" applyNumberFormat="1" applyFont="1" applyFill="1" applyBorder="1" applyAlignment="1">
      <alignment horizontal="center" vertical="center"/>
    </xf>
    <xf numFmtId="1" fontId="0" fillId="0" borderId="1" xfId="17" applyNumberFormat="1" applyFont="1" applyFill="1" applyBorder="1" applyAlignment="1">
      <alignment horizontal="center" vertical="center"/>
    </xf>
    <xf numFmtId="1" fontId="2" fillId="0" borderId="1" xfId="17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4" applyFont="1"/>
    <xf numFmtId="0" fontId="18" fillId="0" borderId="0" xfId="4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1" fontId="17" fillId="0" borderId="1" xfId="4" applyNumberFormat="1" applyFont="1" applyBorder="1" applyAlignment="1">
      <alignment horizontal="center" vertical="center"/>
    </xf>
    <xf numFmtId="1" fontId="17" fillId="0" borderId="5" xfId="4" applyNumberFormat="1" applyFont="1" applyBorder="1" applyAlignment="1">
      <alignment horizontal="center" vertical="center" wrapText="1"/>
    </xf>
    <xf numFmtId="1" fontId="17" fillId="0" borderId="4" xfId="4" applyNumberFormat="1" applyFont="1" applyBorder="1" applyAlignment="1">
      <alignment horizontal="center" vertical="center" wrapText="1"/>
    </xf>
    <xf numFmtId="1" fontId="17" fillId="0" borderId="7" xfId="4" applyNumberFormat="1" applyFont="1" applyBorder="1" applyAlignment="1">
      <alignment horizontal="center" vertical="center" wrapText="1"/>
    </xf>
    <xf numFmtId="1" fontId="17" fillId="0" borderId="1" xfId="4" applyNumberFormat="1" applyFont="1" applyBorder="1" applyAlignment="1">
      <alignment horizontal="center" vertical="center" wrapText="1"/>
    </xf>
    <xf numFmtId="11" fontId="17" fillId="0" borderId="5" xfId="4" applyNumberFormat="1" applyFont="1" applyBorder="1" applyAlignment="1">
      <alignment horizontal="center" vertical="center" wrapText="1"/>
    </xf>
    <xf numFmtId="11" fontId="17" fillId="0" borderId="7" xfId="4" applyNumberFormat="1" applyFont="1" applyBorder="1" applyAlignment="1">
      <alignment horizontal="center" vertical="center" wrapText="1"/>
    </xf>
    <xf numFmtId="1" fontId="18" fillId="0" borderId="1" xfId="4" applyNumberFormat="1" applyFont="1" applyBorder="1" applyAlignment="1">
      <alignment horizontal="center" vertical="center"/>
    </xf>
    <xf numFmtId="1" fontId="18" fillId="0" borderId="5" xfId="4" applyNumberFormat="1" applyFont="1" applyBorder="1" applyAlignment="1">
      <alignment horizontal="center" vertical="center"/>
    </xf>
    <xf numFmtId="1" fontId="18" fillId="0" borderId="7" xfId="4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2" fontId="6" fillId="0" borderId="3" xfId="0" applyNumberFormat="1" applyFont="1" applyBorder="1" applyAlignment="1">
      <alignment horizontal="right"/>
    </xf>
    <xf numFmtId="0" fontId="12" fillId="0" borderId="3" xfId="11" applyFont="1" applyBorder="1" applyAlignment="1">
      <alignment horizontal="right"/>
    </xf>
    <xf numFmtId="0" fontId="6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</cellXfs>
  <cellStyles count="18">
    <cellStyle name="Comma 2" xfId="1"/>
    <cellStyle name="Comma 2 2" xfId="17"/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 2 4" xfId="16"/>
    <cellStyle name="Normal 3" xfId="7"/>
    <cellStyle name="Normal 3 2" xfId="8"/>
    <cellStyle name="Normal 3 3 2" xfId="9"/>
    <cellStyle name="Normal 4" xfId="10"/>
    <cellStyle name="Normal 4 5" xfId="11"/>
    <cellStyle name="Normal 5 2" xfId="12"/>
    <cellStyle name="Normal 9" xfId="13"/>
    <cellStyle name="Normal_vi.6" xfId="14"/>
    <cellStyle name="Normal_XV.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CO/Desktop/Correction%20Publication%2023%20and%2024/Publication%2023/Final%202023%20Publication%20PDF/Section%207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VII"/>
      <sheetName val="Table 40 "/>
      <sheetName val="Table 41 "/>
      <sheetName val="Table 42"/>
      <sheetName val="Table 43"/>
      <sheetName val="Table 44"/>
      <sheetName val="Table 45"/>
      <sheetName val="Table 46"/>
      <sheetName val="Table 47"/>
      <sheetName val="Table 48"/>
      <sheetName val="Table 49  "/>
      <sheetName val="Table 50 "/>
      <sheetName val="Table 51 "/>
      <sheetName val="Table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"/>
  <sheetViews>
    <sheetView tabSelected="1" workbookViewId="0">
      <selection activeCell="F12" sqref="F12"/>
    </sheetView>
  </sheetViews>
  <sheetFormatPr defaultColWidth="9" defaultRowHeight="15"/>
  <cols>
    <col min="3" max="3" width="75.5703125" customWidth="1"/>
  </cols>
  <sheetData>
    <row r="2" spans="2:8" ht="92.25">
      <c r="B2" s="167" t="s">
        <v>254</v>
      </c>
      <c r="C2" s="167"/>
      <c r="D2" s="167"/>
      <c r="E2" s="168"/>
      <c r="F2" s="168"/>
      <c r="G2" s="168"/>
      <c r="H2" s="168"/>
    </row>
    <row r="4" spans="2:8" ht="61.5">
      <c r="B4" s="169" t="s">
        <v>255</v>
      </c>
      <c r="C4" s="169"/>
      <c r="D4" s="169"/>
      <c r="E4" s="170"/>
      <c r="F4" s="170"/>
      <c r="G4" s="170"/>
      <c r="H4" s="170"/>
    </row>
  </sheetData>
  <mergeCells count="2">
    <mergeCell ref="B2:D2"/>
    <mergeCell ref="B4:D4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zoomScaleNormal="100" zoomScaleSheetLayoutView="100" workbookViewId="0">
      <selection activeCell="L11" sqref="L11"/>
    </sheetView>
  </sheetViews>
  <sheetFormatPr defaultColWidth="12.7109375" defaultRowHeight="15"/>
  <cols>
    <col min="1" max="1" width="47.85546875" style="32" customWidth="1"/>
    <col min="2" max="6" width="10.7109375" style="33" customWidth="1"/>
    <col min="7" max="183" width="9.140625" style="33" customWidth="1"/>
    <col min="184" max="184" width="12.42578125" style="33" customWidth="1"/>
    <col min="185" max="185" width="14.28515625" style="33" customWidth="1"/>
    <col min="186" max="186" width="12" style="33" customWidth="1"/>
    <col min="187" max="187" width="11.28515625" style="33" customWidth="1"/>
    <col min="188" max="188" width="12" style="33" customWidth="1"/>
    <col min="189" max="189" width="11.28515625" style="33" customWidth="1"/>
    <col min="190" max="190" width="12" style="33" customWidth="1"/>
    <col min="191" max="16384" width="12.7109375" style="33"/>
  </cols>
  <sheetData>
    <row r="1" spans="1:8" ht="35.25" customHeight="1">
      <c r="A1" s="143" t="s">
        <v>118</v>
      </c>
      <c r="B1" s="143"/>
      <c r="C1" s="143"/>
      <c r="D1" s="143"/>
      <c r="E1" s="143"/>
      <c r="F1" s="143"/>
      <c r="G1" s="143"/>
      <c r="H1" s="143"/>
    </row>
    <row r="2" spans="1:8">
      <c r="A2" s="34" t="s">
        <v>119</v>
      </c>
      <c r="B2" s="34"/>
      <c r="C2" s="34"/>
      <c r="D2" s="34"/>
      <c r="E2" s="145" t="s">
        <v>112</v>
      </c>
      <c r="F2" s="145"/>
      <c r="G2" s="145"/>
      <c r="H2" s="145"/>
    </row>
    <row r="3" spans="1:8" s="31" customFormat="1">
      <c r="A3" s="35" t="s">
        <v>18</v>
      </c>
      <c r="B3" s="36" t="s">
        <v>74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</row>
    <row r="4" spans="1:8" s="31" customFormat="1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</row>
    <row r="5" spans="1:8" ht="45" customHeight="1">
      <c r="A5" s="3" t="s">
        <v>93</v>
      </c>
      <c r="B5" s="37">
        <v>7675612.3049999997</v>
      </c>
      <c r="C5" s="37">
        <v>8200088.1085999999</v>
      </c>
      <c r="D5" s="37">
        <v>9401295.5506999996</v>
      </c>
      <c r="E5" s="37">
        <v>9407743.7223799992</v>
      </c>
      <c r="F5" s="37">
        <v>9065403.6123637799</v>
      </c>
      <c r="G5" s="37">
        <v>10869880.4336998</v>
      </c>
      <c r="H5" s="37">
        <v>11812350.3525248</v>
      </c>
    </row>
    <row r="6" spans="1:8" ht="45" customHeight="1">
      <c r="A6" s="3" t="s">
        <v>94</v>
      </c>
      <c r="B6" s="37">
        <v>712665.89099999995</v>
      </c>
      <c r="C6" s="37">
        <v>791191.43763900001</v>
      </c>
      <c r="D6" s="37">
        <v>865739.86060000001</v>
      </c>
      <c r="E6" s="37">
        <v>836054.50440900004</v>
      </c>
      <c r="F6" s="37">
        <v>845787.35369796399</v>
      </c>
      <c r="G6" s="37">
        <v>935942.35717244295</v>
      </c>
      <c r="H6" s="37">
        <v>953461.13616263901</v>
      </c>
    </row>
    <row r="7" spans="1:8" ht="45" customHeight="1">
      <c r="A7" s="11" t="s">
        <v>120</v>
      </c>
      <c r="B7" s="38">
        <f>B6+B5</f>
        <v>8388278.1959999995</v>
      </c>
      <c r="C7" s="38">
        <f t="shared" ref="C7:H7" si="0">C6+C5</f>
        <v>8991279.5462389998</v>
      </c>
      <c r="D7" s="38">
        <f t="shared" si="0"/>
        <v>10267035.4113</v>
      </c>
      <c r="E7" s="38">
        <f t="shared" si="0"/>
        <v>10243798.226789</v>
      </c>
      <c r="F7" s="38">
        <f t="shared" si="0"/>
        <v>9911190.9660617448</v>
      </c>
      <c r="G7" s="38">
        <f t="shared" si="0"/>
        <v>11805822.790872242</v>
      </c>
      <c r="H7" s="38">
        <f t="shared" si="0"/>
        <v>12765811.488687439</v>
      </c>
    </row>
    <row r="8" spans="1:8" ht="45" customHeight="1">
      <c r="A8" s="3" t="s">
        <v>113</v>
      </c>
      <c r="B8" s="37">
        <v>596509.45499999996</v>
      </c>
      <c r="C8" s="37">
        <v>648293.44712999999</v>
      </c>
      <c r="D8" s="37">
        <v>798437.14170000004</v>
      </c>
      <c r="E8" s="37">
        <v>824257.18848000001</v>
      </c>
      <c r="F8" s="37">
        <v>806438.77919693699</v>
      </c>
      <c r="G8" s="37">
        <v>962609.23844976304</v>
      </c>
      <c r="H8" s="37">
        <v>1075143.23043556</v>
      </c>
    </row>
    <row r="9" spans="1:8" ht="45" customHeight="1">
      <c r="A9" s="3" t="s">
        <v>114</v>
      </c>
      <c r="B9" s="37">
        <v>4627.5940000000001</v>
      </c>
      <c r="C9" s="37">
        <v>6314.5068490000003</v>
      </c>
      <c r="D9" s="37">
        <v>9108.1088999999993</v>
      </c>
      <c r="E9" s="37">
        <v>7107.9993969999996</v>
      </c>
      <c r="F9" s="37">
        <v>6777.5243303365296</v>
      </c>
      <c r="G9" s="37">
        <v>8493.7002939619106</v>
      </c>
      <c r="H9" s="37">
        <v>9079.1588063396102</v>
      </c>
    </row>
    <row r="10" spans="1:8" ht="45" customHeight="1">
      <c r="A10" s="40" t="s">
        <v>115</v>
      </c>
      <c r="B10" s="38">
        <f t="shared" ref="B10:F10" si="1">SUM(B8:B9)</f>
        <v>601137.049</v>
      </c>
      <c r="C10" s="38">
        <f t="shared" si="1"/>
        <v>654607.95397899998</v>
      </c>
      <c r="D10" s="38">
        <f t="shared" si="1"/>
        <v>807545.25060000003</v>
      </c>
      <c r="E10" s="38">
        <f t="shared" si="1"/>
        <v>831365.18787699996</v>
      </c>
      <c r="F10" s="38">
        <f t="shared" si="1"/>
        <v>813216.30352727347</v>
      </c>
      <c r="G10" s="38">
        <f>SUM(G8:G9)</f>
        <v>971102.93874372495</v>
      </c>
      <c r="H10" s="38">
        <f>SUM(H8:H9)</f>
        <v>1084222.3892418996</v>
      </c>
    </row>
    <row r="11" spans="1:8" ht="45" customHeight="1">
      <c r="A11" s="41" t="s">
        <v>121</v>
      </c>
      <c r="B11" s="37">
        <v>265783.26299999998</v>
      </c>
      <c r="C11" s="37">
        <v>268774.72274</v>
      </c>
      <c r="D11" s="37">
        <v>323810.86070000002</v>
      </c>
      <c r="E11" s="37">
        <v>342980.72716000001</v>
      </c>
      <c r="F11" s="37">
        <v>384489.302866199</v>
      </c>
      <c r="G11" s="37">
        <v>446275.101643448</v>
      </c>
      <c r="H11" s="37">
        <v>452184.85894390201</v>
      </c>
    </row>
    <row r="12" spans="1:8" ht="45" customHeight="1">
      <c r="A12" s="41" t="s">
        <v>122</v>
      </c>
      <c r="B12" s="37">
        <v>2781.78</v>
      </c>
      <c r="C12" s="37">
        <v>2410.7246660000001</v>
      </c>
      <c r="D12" s="37">
        <v>2449.7982000000002</v>
      </c>
      <c r="E12" s="37">
        <v>2845.9318090000002</v>
      </c>
      <c r="F12" s="37">
        <v>3246.9239233563599</v>
      </c>
      <c r="G12" s="42">
        <v>4162.8090039042399</v>
      </c>
      <c r="H12" s="42">
        <v>4061.36871229285</v>
      </c>
    </row>
    <row r="13" spans="1:8" ht="45" customHeight="1">
      <c r="A13" s="43" t="s">
        <v>91</v>
      </c>
      <c r="B13" s="38">
        <f t="shared" ref="B13:F13" si="2">SUM(B11:B12)</f>
        <v>268565.04300000001</v>
      </c>
      <c r="C13" s="38">
        <f t="shared" si="2"/>
        <v>271185.44740599999</v>
      </c>
      <c r="D13" s="38">
        <f t="shared" si="2"/>
        <v>326260.65890000004</v>
      </c>
      <c r="E13" s="38">
        <f t="shared" si="2"/>
        <v>345826.65896899998</v>
      </c>
      <c r="F13" s="38">
        <f t="shared" si="2"/>
        <v>387736.22678955534</v>
      </c>
      <c r="G13" s="38">
        <f>SUM(G11:G12)</f>
        <v>450437.91064735223</v>
      </c>
      <c r="H13" s="38">
        <f>SUM(H11:H12)</f>
        <v>456246.22765619488</v>
      </c>
    </row>
    <row r="14" spans="1:8" ht="45" customHeight="1">
      <c r="A14" s="44" t="s">
        <v>92</v>
      </c>
      <c r="B14" s="39">
        <f>B10+B13</f>
        <v>869702.09199999995</v>
      </c>
      <c r="C14" s="39">
        <f t="shared" ref="C14:F14" si="3">C10+C13</f>
        <v>925793.40138499998</v>
      </c>
      <c r="D14" s="39">
        <f t="shared" si="3"/>
        <v>1133805.9095000001</v>
      </c>
      <c r="E14" s="39">
        <f t="shared" si="3"/>
        <v>1177191.8468459998</v>
      </c>
      <c r="F14" s="39">
        <f t="shared" si="3"/>
        <v>1200952.5303168288</v>
      </c>
      <c r="G14" s="38">
        <f>G10+G13</f>
        <v>1421540.8493910772</v>
      </c>
      <c r="H14" s="38">
        <f>H10+H13</f>
        <v>1540468.6168980945</v>
      </c>
    </row>
    <row r="15" spans="1:8" ht="17.25" customHeight="1">
      <c r="A15" s="141" t="s">
        <v>218</v>
      </c>
      <c r="B15" s="141"/>
      <c r="C15" s="141"/>
      <c r="D15" s="141"/>
      <c r="E15" s="141"/>
      <c r="F15" s="141"/>
      <c r="G15" s="141"/>
    </row>
  </sheetData>
  <mergeCells count="3">
    <mergeCell ref="A1:H1"/>
    <mergeCell ref="E2:H2"/>
    <mergeCell ref="A15:G15"/>
  </mergeCells>
  <printOptions horizontalCentered="1"/>
  <pageMargins left="0.70866141732283505" right="0.70866141732283505" top="0.74803149606299202" bottom="0.74803149606299202" header="0.31496062992126" footer="0.31496062992126"/>
  <pageSetup scale="90" firstPageNumber="201" fitToHeight="0" orientation="landscape" useFirstPageNumber="1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2"/>
  <sheetViews>
    <sheetView zoomScaleNormal="100" workbookViewId="0">
      <selection activeCell="K19" sqref="K19"/>
    </sheetView>
  </sheetViews>
  <sheetFormatPr defaultColWidth="9.140625" defaultRowHeight="15"/>
  <cols>
    <col min="1" max="1" width="32.7109375" style="90" customWidth="1"/>
    <col min="2" max="5" width="12.28515625" style="90" customWidth="1"/>
    <col min="6" max="6" width="9.5703125" style="90" customWidth="1"/>
    <col min="7" max="16384" width="9.140625" style="90"/>
  </cols>
  <sheetData>
    <row r="1" spans="1:7" ht="63.75" customHeight="1">
      <c r="A1" s="122" t="s">
        <v>123</v>
      </c>
      <c r="B1" s="122"/>
      <c r="C1" s="122"/>
      <c r="D1" s="122"/>
      <c r="E1" s="122"/>
      <c r="F1" s="122"/>
      <c r="G1" s="122"/>
    </row>
    <row r="2" spans="1:7" ht="15" customHeight="1">
      <c r="A2" s="30" t="s">
        <v>18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pans="1:7" ht="15" customHeight="1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15" customHeight="1">
      <c r="A4" s="147" t="s">
        <v>124</v>
      </c>
      <c r="B4" s="147"/>
      <c r="C4" s="147"/>
      <c r="D4" s="147"/>
      <c r="E4" s="147"/>
      <c r="F4" s="147"/>
      <c r="G4" s="147"/>
    </row>
    <row r="5" spans="1:7" ht="19.5" customHeight="1">
      <c r="A5" s="93" t="s">
        <v>125</v>
      </c>
      <c r="B5" s="94">
        <v>12568</v>
      </c>
      <c r="C5" s="94">
        <v>12902</v>
      </c>
      <c r="D5" s="94">
        <v>13459</v>
      </c>
      <c r="E5" s="95">
        <v>13770</v>
      </c>
      <c r="F5" s="95">
        <v>13522</v>
      </c>
      <c r="G5" s="95">
        <v>13979</v>
      </c>
    </row>
    <row r="6" spans="1:7" ht="19.5" customHeight="1">
      <c r="A6" s="93" t="s">
        <v>126</v>
      </c>
      <c r="B6" s="94">
        <v>614733</v>
      </c>
      <c r="C6" s="96">
        <v>666623</v>
      </c>
      <c r="D6" s="94">
        <v>693865</v>
      </c>
      <c r="E6" s="95">
        <v>706478</v>
      </c>
      <c r="F6" s="95">
        <v>767657</v>
      </c>
      <c r="G6" s="95">
        <v>785558</v>
      </c>
    </row>
    <row r="7" spans="1:7" ht="19.5" customHeight="1">
      <c r="A7" s="93" t="s">
        <v>127</v>
      </c>
      <c r="B7" s="97">
        <v>661498.64</v>
      </c>
      <c r="C7" s="97">
        <v>821125.97</v>
      </c>
      <c r="D7" s="97">
        <v>793096.06</v>
      </c>
      <c r="E7" s="98">
        <v>781482.29</v>
      </c>
      <c r="F7" s="98">
        <v>1097908.2</v>
      </c>
      <c r="G7" s="98">
        <v>1315603.03</v>
      </c>
    </row>
    <row r="8" spans="1:7" ht="19.5" customHeight="1">
      <c r="A8" s="93" t="s">
        <v>128</v>
      </c>
      <c r="B8" s="97">
        <v>517336.04</v>
      </c>
      <c r="C8" s="97">
        <v>661207.05000000005</v>
      </c>
      <c r="D8" s="97">
        <v>627208.06000000006</v>
      </c>
      <c r="E8" s="98">
        <v>595683.21</v>
      </c>
      <c r="F8" s="98">
        <v>875272.58</v>
      </c>
      <c r="G8" s="98">
        <v>1099659.69</v>
      </c>
    </row>
    <row r="9" spans="1:7" ht="19.5" customHeight="1">
      <c r="A9" s="93" t="s">
        <v>129</v>
      </c>
      <c r="B9" s="97">
        <v>144162.6</v>
      </c>
      <c r="C9" s="97">
        <v>159918.92000000001</v>
      </c>
      <c r="D9" s="97">
        <v>165888</v>
      </c>
      <c r="E9" s="98">
        <v>185799.08</v>
      </c>
      <c r="F9" s="98">
        <v>222635.62</v>
      </c>
      <c r="G9" s="98">
        <v>215943.34</v>
      </c>
    </row>
    <row r="10" spans="1:7" ht="15" customHeight="1">
      <c r="A10" s="147" t="s">
        <v>215</v>
      </c>
      <c r="B10" s="147"/>
      <c r="C10" s="147"/>
      <c r="D10" s="147"/>
      <c r="E10" s="147"/>
      <c r="F10" s="147"/>
      <c r="G10" s="147"/>
    </row>
    <row r="11" spans="1:7" ht="19.5" customHeight="1">
      <c r="A11" s="104" t="s">
        <v>125</v>
      </c>
      <c r="B11" s="105">
        <v>5051</v>
      </c>
      <c r="C11" s="106">
        <v>5161</v>
      </c>
      <c r="D11" s="106">
        <v>5326</v>
      </c>
      <c r="E11" s="106">
        <v>5319</v>
      </c>
      <c r="F11" s="107">
        <v>5228</v>
      </c>
      <c r="G11" s="107">
        <v>5502</v>
      </c>
    </row>
    <row r="12" spans="1:7" ht="19.5" customHeight="1">
      <c r="A12" s="93" t="s">
        <v>126</v>
      </c>
      <c r="B12" s="94">
        <v>454024</v>
      </c>
      <c r="C12" s="97">
        <v>483238</v>
      </c>
      <c r="D12" s="97">
        <v>516095</v>
      </c>
      <c r="E12" s="97">
        <v>533391</v>
      </c>
      <c r="F12" s="95">
        <v>577128</v>
      </c>
      <c r="G12" s="95">
        <v>599001</v>
      </c>
    </row>
    <row r="13" spans="1:7" ht="19.5" customHeight="1">
      <c r="A13" s="93" t="s">
        <v>127</v>
      </c>
      <c r="B13" s="97">
        <v>285014.21999999997</v>
      </c>
      <c r="C13" s="97">
        <v>342227.15</v>
      </c>
      <c r="D13" s="97">
        <v>348657.61</v>
      </c>
      <c r="E13" s="97">
        <v>406290.59</v>
      </c>
      <c r="F13" s="98">
        <v>486177.81</v>
      </c>
      <c r="G13" s="98">
        <v>475705.42</v>
      </c>
    </row>
    <row r="14" spans="1:7" ht="19.5" customHeight="1">
      <c r="A14" s="93" t="s">
        <v>128</v>
      </c>
      <c r="B14" s="97">
        <v>182831.89</v>
      </c>
      <c r="C14" s="97">
        <v>224273.68</v>
      </c>
      <c r="D14" s="97">
        <v>226275.33</v>
      </c>
      <c r="E14" s="97">
        <v>262166.28000000003</v>
      </c>
      <c r="F14" s="95">
        <v>314070.03999999998</v>
      </c>
      <c r="G14" s="95">
        <v>314479.40999999997</v>
      </c>
    </row>
    <row r="15" spans="1:7" ht="19.5" customHeight="1">
      <c r="A15" s="93" t="s">
        <v>129</v>
      </c>
      <c r="B15" s="97">
        <v>102182.33</v>
      </c>
      <c r="C15" s="97">
        <v>117953.47</v>
      </c>
      <c r="D15" s="97">
        <v>122382.28</v>
      </c>
      <c r="E15" s="97">
        <v>144124.31</v>
      </c>
      <c r="F15" s="98">
        <v>172107.77</v>
      </c>
      <c r="G15" s="98">
        <v>161226.01</v>
      </c>
    </row>
    <row r="16" spans="1:7" ht="15" customHeight="1">
      <c r="A16" s="147" t="s">
        <v>214</v>
      </c>
      <c r="B16" s="147"/>
      <c r="C16" s="147"/>
      <c r="D16" s="147"/>
      <c r="E16" s="147"/>
      <c r="F16" s="147"/>
      <c r="G16" s="147"/>
    </row>
    <row r="17" spans="1:7" ht="19.5" customHeight="1">
      <c r="A17" s="104" t="s">
        <v>125</v>
      </c>
      <c r="B17" s="105">
        <v>10</v>
      </c>
      <c r="C17" s="105">
        <v>15</v>
      </c>
      <c r="D17" s="105">
        <v>15</v>
      </c>
      <c r="E17" s="105">
        <v>4</v>
      </c>
      <c r="F17" s="107">
        <v>7</v>
      </c>
      <c r="G17" s="107">
        <v>6</v>
      </c>
    </row>
    <row r="18" spans="1:7" ht="19.5" customHeight="1">
      <c r="A18" s="93" t="s">
        <v>126</v>
      </c>
      <c r="B18" s="94">
        <v>529</v>
      </c>
      <c r="C18" s="94">
        <v>1970</v>
      </c>
      <c r="D18" s="94">
        <v>1053</v>
      </c>
      <c r="E18" s="94">
        <v>740</v>
      </c>
      <c r="F18" s="95">
        <v>962</v>
      </c>
      <c r="G18" s="95">
        <v>556</v>
      </c>
    </row>
    <row r="19" spans="1:7" ht="19.5" customHeight="1">
      <c r="A19" s="93" t="s">
        <v>130</v>
      </c>
      <c r="B19" s="94">
        <v>75141</v>
      </c>
      <c r="C19" s="94">
        <v>375859</v>
      </c>
      <c r="D19" s="94">
        <v>87974</v>
      </c>
      <c r="E19" s="94">
        <v>29890</v>
      </c>
      <c r="F19" s="95">
        <v>67757</v>
      </c>
      <c r="G19" s="95">
        <v>65331</v>
      </c>
    </row>
    <row r="20" spans="1:7" ht="19.5" customHeight="1">
      <c r="A20" s="93" t="s">
        <v>131</v>
      </c>
      <c r="B20" s="94">
        <v>61256</v>
      </c>
      <c r="C20" s="94">
        <v>283135</v>
      </c>
      <c r="D20" s="94">
        <v>79865</v>
      </c>
      <c r="E20" s="94">
        <v>23594</v>
      </c>
      <c r="F20" s="95">
        <v>44525</v>
      </c>
      <c r="G20" s="95">
        <v>47886</v>
      </c>
    </row>
    <row r="21" spans="1:7" ht="19.5" customHeight="1">
      <c r="A21" s="93" t="s">
        <v>132</v>
      </c>
      <c r="B21" s="94">
        <v>13885</v>
      </c>
      <c r="C21" s="94">
        <v>92724</v>
      </c>
      <c r="D21" s="94">
        <v>8109</v>
      </c>
      <c r="E21" s="94">
        <v>6296</v>
      </c>
      <c r="F21" s="95">
        <v>23232</v>
      </c>
      <c r="G21" s="95">
        <v>17445</v>
      </c>
    </row>
    <row r="22" spans="1:7" ht="24" customHeight="1">
      <c r="A22" s="141" t="s">
        <v>212</v>
      </c>
      <c r="B22" s="146"/>
      <c r="C22" s="146"/>
      <c r="D22" s="146"/>
      <c r="E22" s="146"/>
      <c r="F22" s="146"/>
    </row>
  </sheetData>
  <mergeCells count="5">
    <mergeCell ref="A22:F22"/>
    <mergeCell ref="A4:G4"/>
    <mergeCell ref="A10:G10"/>
    <mergeCell ref="A16:G16"/>
    <mergeCell ref="A1:G1"/>
  </mergeCells>
  <printOptions horizontalCentered="1"/>
  <pageMargins left="0.70866141732283505" right="0.70866141732283505" top="0.62" bottom="1.1200000000000001" header="0.31496062992126" footer="0.7"/>
  <pageSetup firstPageNumber="204" fitToHeight="0" orientation="landscape" useFirstPageNumber="1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6"/>
  <sheetViews>
    <sheetView zoomScaleNormal="100" zoomScaleSheetLayoutView="100" workbookViewId="0">
      <selection activeCell="T11" sqref="T11"/>
    </sheetView>
  </sheetViews>
  <sheetFormatPr defaultColWidth="9.140625" defaultRowHeight="15"/>
  <cols>
    <col min="1" max="1" width="18.140625" customWidth="1"/>
    <col min="2" max="2" width="7.85546875" hidden="1" customWidth="1"/>
    <col min="3" max="5" width="7.85546875" bestFit="1" customWidth="1"/>
    <col min="6" max="6" width="7.85546875" customWidth="1"/>
    <col min="7" max="7" width="10.5703125" hidden="1" customWidth="1"/>
    <col min="8" max="10" width="10.5703125" bestFit="1" customWidth="1"/>
    <col min="11" max="11" width="10.5703125" customWidth="1"/>
    <col min="12" max="12" width="10.5703125" hidden="1" customWidth="1"/>
    <col min="13" max="14" width="10.5703125" bestFit="1" customWidth="1"/>
    <col min="15" max="15" width="11.5703125" bestFit="1" customWidth="1"/>
    <col min="16" max="16" width="10" bestFit="1" customWidth="1"/>
  </cols>
  <sheetData>
    <row r="1" spans="1:16" ht="31.5" customHeight="1">
      <c r="A1" s="153" t="s">
        <v>133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</row>
    <row r="2" spans="1:16">
      <c r="A2" s="149" t="s">
        <v>134</v>
      </c>
      <c r="B2" s="150" t="s">
        <v>135</v>
      </c>
      <c r="C2" s="151"/>
      <c r="D2" s="151"/>
      <c r="E2" s="151"/>
      <c r="F2" s="152"/>
      <c r="G2" s="150" t="s">
        <v>136</v>
      </c>
      <c r="H2" s="151"/>
      <c r="I2" s="151"/>
      <c r="J2" s="151"/>
      <c r="K2" s="152"/>
      <c r="L2" s="154" t="s">
        <v>137</v>
      </c>
      <c r="M2" s="155"/>
      <c r="N2" s="155"/>
      <c r="O2" s="155"/>
      <c r="P2" s="155"/>
    </row>
    <row r="3" spans="1:16">
      <c r="A3" s="149"/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22" t="s">
        <v>3</v>
      </c>
      <c r="M3" s="22" t="s">
        <v>4</v>
      </c>
      <c r="N3" s="22" t="s">
        <v>5</v>
      </c>
      <c r="O3" s="22" t="s">
        <v>6</v>
      </c>
      <c r="P3" s="22" t="s">
        <v>7</v>
      </c>
    </row>
    <row r="4" spans="1:16" ht="13.5" customHeight="1">
      <c r="A4" s="2">
        <v>1</v>
      </c>
      <c r="B4" s="2">
        <v>2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</row>
    <row r="5" spans="1:16">
      <c r="A5" s="23" t="s">
        <v>138</v>
      </c>
      <c r="B5" s="24">
        <v>394</v>
      </c>
      <c r="C5" s="24">
        <v>499</v>
      </c>
      <c r="D5" s="24">
        <v>450</v>
      </c>
      <c r="E5" s="25">
        <v>473</v>
      </c>
      <c r="F5" s="25">
        <v>502</v>
      </c>
      <c r="G5" s="25">
        <v>446176</v>
      </c>
      <c r="H5" s="25">
        <v>391354</v>
      </c>
      <c r="I5" s="25">
        <v>680931</v>
      </c>
      <c r="J5" s="25">
        <v>727361</v>
      </c>
      <c r="K5" s="25">
        <v>1173248</v>
      </c>
      <c r="L5" s="25">
        <v>2509301</v>
      </c>
      <c r="M5" s="25">
        <v>2684412</v>
      </c>
      <c r="N5" s="25">
        <v>2854817</v>
      </c>
      <c r="O5" s="25">
        <v>3970052</v>
      </c>
      <c r="P5" s="25">
        <v>5811973</v>
      </c>
    </row>
    <row r="6" spans="1:16">
      <c r="A6" s="23" t="s">
        <v>139</v>
      </c>
      <c r="B6" s="25">
        <v>133</v>
      </c>
      <c r="C6" s="25">
        <v>173</v>
      </c>
      <c r="D6" s="25">
        <v>180</v>
      </c>
      <c r="E6" s="25">
        <v>137</v>
      </c>
      <c r="F6" s="25">
        <v>182</v>
      </c>
      <c r="G6" s="25">
        <v>223202</v>
      </c>
      <c r="H6" s="25">
        <v>337713</v>
      </c>
      <c r="I6" s="25">
        <v>453712</v>
      </c>
      <c r="J6" s="25">
        <v>491976</v>
      </c>
      <c r="K6" s="25">
        <v>718647</v>
      </c>
      <c r="L6" s="25">
        <v>757604</v>
      </c>
      <c r="M6" s="25">
        <v>857461</v>
      </c>
      <c r="N6" s="25">
        <v>1138784</v>
      </c>
      <c r="O6" s="25">
        <v>1158120</v>
      </c>
      <c r="P6" s="25">
        <v>2189754</v>
      </c>
    </row>
    <row r="7" spans="1:16">
      <c r="A7" s="23" t="s">
        <v>140</v>
      </c>
      <c r="B7" s="25">
        <v>52</v>
      </c>
      <c r="C7" s="25">
        <v>52</v>
      </c>
      <c r="D7" s="25">
        <v>51</v>
      </c>
      <c r="E7" s="25">
        <v>51</v>
      </c>
      <c r="F7" s="25">
        <v>50</v>
      </c>
      <c r="G7" s="25">
        <v>16415</v>
      </c>
      <c r="H7" s="25">
        <v>27091</v>
      </c>
      <c r="I7" s="25">
        <v>23409</v>
      </c>
      <c r="J7" s="25">
        <v>21096</v>
      </c>
      <c r="K7" s="25">
        <v>27796</v>
      </c>
      <c r="L7" s="25">
        <v>84900</v>
      </c>
      <c r="M7" s="25">
        <v>128635</v>
      </c>
      <c r="N7" s="25">
        <v>131254</v>
      </c>
      <c r="O7" s="25">
        <v>158933</v>
      </c>
      <c r="P7" s="25">
        <v>954176</v>
      </c>
    </row>
    <row r="8" spans="1:16">
      <c r="A8" s="23" t="s">
        <v>141</v>
      </c>
      <c r="B8" s="25">
        <v>110</v>
      </c>
      <c r="C8" s="25">
        <v>124</v>
      </c>
      <c r="D8" s="25">
        <v>139</v>
      </c>
      <c r="E8" s="25">
        <v>153</v>
      </c>
      <c r="F8" s="25">
        <v>153</v>
      </c>
      <c r="G8" s="25">
        <v>8010</v>
      </c>
      <c r="H8" s="25">
        <v>18916</v>
      </c>
      <c r="I8" s="25">
        <v>32114</v>
      </c>
      <c r="J8" s="25">
        <v>56648</v>
      </c>
      <c r="K8">
        <v>68877</v>
      </c>
      <c r="L8" s="25">
        <v>201584</v>
      </c>
      <c r="M8" s="25">
        <v>246128</v>
      </c>
      <c r="N8" s="25">
        <v>187989</v>
      </c>
      <c r="O8" s="25">
        <v>469208</v>
      </c>
      <c r="P8" s="25">
        <v>402912</v>
      </c>
    </row>
    <row r="9" spans="1:16" s="19" customFormat="1">
      <c r="A9" s="23" t="s">
        <v>142</v>
      </c>
      <c r="B9" s="25">
        <v>36</v>
      </c>
      <c r="C9" s="25">
        <v>39</v>
      </c>
      <c r="D9" s="25">
        <v>51</v>
      </c>
      <c r="E9" s="25">
        <v>36</v>
      </c>
      <c r="F9" s="25">
        <v>30</v>
      </c>
      <c r="G9" s="25">
        <v>72231</v>
      </c>
      <c r="H9" s="25">
        <v>77919</v>
      </c>
      <c r="I9" s="25">
        <v>98724</v>
      </c>
      <c r="J9" s="25">
        <v>109356</v>
      </c>
      <c r="K9" s="25">
        <v>128138</v>
      </c>
      <c r="L9" s="25">
        <v>747163</v>
      </c>
      <c r="M9" s="25">
        <v>426077</v>
      </c>
      <c r="N9" s="25">
        <v>490954</v>
      </c>
      <c r="O9" s="25">
        <v>565023</v>
      </c>
      <c r="P9" s="25">
        <v>875266</v>
      </c>
    </row>
    <row r="10" spans="1:16" s="19" customFormat="1">
      <c r="A10" s="23" t="s">
        <v>143</v>
      </c>
      <c r="B10" s="25">
        <v>2757</v>
      </c>
      <c r="C10" s="25">
        <v>2861</v>
      </c>
      <c r="D10" s="25">
        <v>3018</v>
      </c>
      <c r="E10" s="25">
        <v>2993</v>
      </c>
      <c r="F10" s="25">
        <v>3131</v>
      </c>
      <c r="G10" s="25">
        <v>5481852</v>
      </c>
      <c r="H10" s="25">
        <v>5583012</v>
      </c>
      <c r="I10" s="25">
        <v>6430276</v>
      </c>
      <c r="J10" s="25">
        <v>8020952</v>
      </c>
      <c r="K10" s="25">
        <v>6605039</v>
      </c>
      <c r="L10" s="25">
        <v>29156214</v>
      </c>
      <c r="M10" s="25">
        <v>27084554</v>
      </c>
      <c r="N10" s="25">
        <v>25990446</v>
      </c>
      <c r="O10" s="25">
        <v>38331607</v>
      </c>
      <c r="P10" s="25">
        <v>43888156</v>
      </c>
    </row>
    <row r="11" spans="1:16" s="19" customFormat="1">
      <c r="A11" s="23" t="s">
        <v>144</v>
      </c>
      <c r="B11" s="25">
        <v>362</v>
      </c>
      <c r="C11" s="25">
        <f>173+238+20</f>
        <v>431</v>
      </c>
      <c r="D11" s="25">
        <v>495</v>
      </c>
      <c r="E11" s="25">
        <v>405</v>
      </c>
      <c r="F11" s="25">
        <v>400</v>
      </c>
      <c r="G11" s="25">
        <v>371391</v>
      </c>
      <c r="H11" s="25">
        <f>139463+257512+826</f>
        <v>397801</v>
      </c>
      <c r="I11" s="25">
        <v>490844</v>
      </c>
      <c r="J11" s="25">
        <v>502725</v>
      </c>
      <c r="K11" s="25">
        <v>550164</v>
      </c>
      <c r="L11" s="25">
        <v>1831951</v>
      </c>
      <c r="M11" s="25">
        <f>830206+1091074+8881</f>
        <v>1930161</v>
      </c>
      <c r="N11" s="25">
        <v>2191507</v>
      </c>
      <c r="O11" s="25">
        <v>2528703</v>
      </c>
      <c r="P11" s="25">
        <v>3472214</v>
      </c>
    </row>
    <row r="12" spans="1:16" s="19" customFormat="1">
      <c r="A12" s="23" t="s">
        <v>145</v>
      </c>
      <c r="B12" s="25">
        <v>225</v>
      </c>
      <c r="C12" s="25">
        <v>220</v>
      </c>
      <c r="D12" s="25">
        <v>215</v>
      </c>
      <c r="E12" s="25">
        <v>221</v>
      </c>
      <c r="F12" s="25">
        <v>207</v>
      </c>
      <c r="G12" s="25">
        <v>528976</v>
      </c>
      <c r="H12" s="25">
        <f>26786+651856+6490</f>
        <v>685132</v>
      </c>
      <c r="I12" s="25">
        <v>539098</v>
      </c>
      <c r="J12" s="25">
        <v>470492</v>
      </c>
      <c r="K12" s="25">
        <v>485712</v>
      </c>
      <c r="L12" s="25">
        <v>1480706</v>
      </c>
      <c r="M12" s="25">
        <v>1675243</v>
      </c>
      <c r="N12" s="25">
        <v>1595976</v>
      </c>
      <c r="O12" s="25">
        <v>1561608</v>
      </c>
      <c r="P12" s="25">
        <v>1627160</v>
      </c>
    </row>
    <row r="13" spans="1:16" s="19" customFormat="1">
      <c r="A13" s="23" t="s">
        <v>146</v>
      </c>
      <c r="B13" s="25">
        <v>134</v>
      </c>
      <c r="C13" s="25">
        <v>135</v>
      </c>
      <c r="D13" s="25">
        <v>143</v>
      </c>
      <c r="E13" s="25">
        <v>105</v>
      </c>
      <c r="F13" s="25">
        <v>124</v>
      </c>
      <c r="G13" s="25">
        <v>235599</v>
      </c>
      <c r="H13" s="25">
        <v>230321</v>
      </c>
      <c r="I13" s="25">
        <v>528406</v>
      </c>
      <c r="J13" s="25">
        <v>290756</v>
      </c>
      <c r="K13" s="25">
        <v>329678</v>
      </c>
      <c r="L13" s="25">
        <v>975425</v>
      </c>
      <c r="M13" s="25">
        <v>932792</v>
      </c>
      <c r="N13" s="25">
        <v>1551604</v>
      </c>
      <c r="O13" s="25">
        <v>972678</v>
      </c>
      <c r="P13" s="25">
        <v>1133162</v>
      </c>
    </row>
    <row r="14" spans="1:16" s="19" customFormat="1">
      <c r="A14" s="23" t="s">
        <v>147</v>
      </c>
      <c r="B14" s="25">
        <v>88</v>
      </c>
      <c r="C14" s="25">
        <f>30+64</f>
        <v>94</v>
      </c>
      <c r="D14" s="25">
        <v>84</v>
      </c>
      <c r="E14" s="25">
        <v>95</v>
      </c>
      <c r="F14" s="25">
        <v>87</v>
      </c>
      <c r="G14" s="25">
        <v>82897</v>
      </c>
      <c r="H14" s="25">
        <v>46901</v>
      </c>
      <c r="I14" s="25">
        <v>55507</v>
      </c>
      <c r="J14" s="25">
        <v>67167</v>
      </c>
      <c r="K14" s="25">
        <v>63839</v>
      </c>
      <c r="L14" s="25">
        <v>317377</v>
      </c>
      <c r="M14" s="25">
        <v>217142</v>
      </c>
      <c r="N14" s="25">
        <v>265238</v>
      </c>
      <c r="O14" s="25">
        <v>402994</v>
      </c>
      <c r="P14" s="25">
        <v>537860</v>
      </c>
    </row>
    <row r="15" spans="1:16" s="19" customFormat="1">
      <c r="A15" s="23" t="s">
        <v>148</v>
      </c>
      <c r="B15" s="25">
        <v>659</v>
      </c>
      <c r="C15" s="25">
        <f>221+428+8</f>
        <v>657</v>
      </c>
      <c r="D15" s="25">
        <v>640</v>
      </c>
      <c r="E15" s="25">
        <v>641</v>
      </c>
      <c r="F15" s="25">
        <v>677</v>
      </c>
      <c r="G15" s="25">
        <v>464619</v>
      </c>
      <c r="H15" s="25">
        <v>629721</v>
      </c>
      <c r="I15" s="25">
        <v>549464</v>
      </c>
      <c r="J15" s="25">
        <v>674908</v>
      </c>
      <c r="K15" s="25">
        <v>858240</v>
      </c>
      <c r="L15" s="25">
        <v>2079037</v>
      </c>
      <c r="M15" s="25">
        <v>3079683</v>
      </c>
      <c r="N15" s="25">
        <v>2100452</v>
      </c>
      <c r="O15" s="25">
        <v>3215584</v>
      </c>
      <c r="P15" s="25">
        <v>3598728</v>
      </c>
    </row>
    <row r="16" spans="1:16" s="19" customFormat="1">
      <c r="A16" s="23" t="s">
        <v>149</v>
      </c>
      <c r="B16" s="25">
        <v>127</v>
      </c>
      <c r="C16" s="25">
        <v>173</v>
      </c>
      <c r="D16" s="25">
        <v>219</v>
      </c>
      <c r="E16" s="25">
        <v>199</v>
      </c>
      <c r="F16" s="25">
        <v>160</v>
      </c>
      <c r="G16" s="25">
        <v>376499</v>
      </c>
      <c r="H16" s="25">
        <v>317489</v>
      </c>
      <c r="I16" s="25">
        <v>227448</v>
      </c>
      <c r="J16" s="25">
        <v>263483</v>
      </c>
      <c r="K16" s="25">
        <v>295420</v>
      </c>
      <c r="L16" s="25">
        <v>1019809</v>
      </c>
      <c r="M16" s="25">
        <v>942693</v>
      </c>
      <c r="N16" s="25">
        <v>892076</v>
      </c>
      <c r="O16" s="25">
        <v>1111925</v>
      </c>
      <c r="P16" s="25">
        <v>1454678</v>
      </c>
    </row>
    <row r="17" spans="1:16" s="19" customFormat="1">
      <c r="A17" s="23" t="s">
        <v>150</v>
      </c>
      <c r="B17" s="25">
        <v>314</v>
      </c>
      <c r="C17" s="25">
        <f>167+145+3</f>
        <v>315</v>
      </c>
      <c r="D17" s="25">
        <v>325</v>
      </c>
      <c r="E17" s="25">
        <v>345</v>
      </c>
      <c r="F17" s="25">
        <v>357</v>
      </c>
      <c r="G17" s="25">
        <v>276016</v>
      </c>
      <c r="H17" s="25">
        <f>131027+133959+1249</f>
        <v>266235</v>
      </c>
      <c r="I17" s="25">
        <v>208689</v>
      </c>
      <c r="J17" s="25">
        <v>385407</v>
      </c>
      <c r="K17" s="25">
        <v>402008</v>
      </c>
      <c r="L17" s="25">
        <v>1451534</v>
      </c>
      <c r="M17" s="25">
        <v>1909243</v>
      </c>
      <c r="N17" s="25">
        <v>1614403</v>
      </c>
      <c r="O17" s="25">
        <v>2538375</v>
      </c>
      <c r="P17" s="25">
        <v>3188848</v>
      </c>
    </row>
    <row r="18" spans="1:16" s="19" customFormat="1">
      <c r="A18" s="23" t="s">
        <v>151</v>
      </c>
      <c r="B18" s="25">
        <v>1772</v>
      </c>
      <c r="C18" s="25">
        <v>1827</v>
      </c>
      <c r="D18" s="25">
        <v>1892</v>
      </c>
      <c r="E18" s="25">
        <v>1974</v>
      </c>
      <c r="F18" s="25">
        <v>1952</v>
      </c>
      <c r="G18" s="25">
        <v>2404081</v>
      </c>
      <c r="H18" s="25">
        <v>2315109</v>
      </c>
      <c r="I18" s="25">
        <v>2650282</v>
      </c>
      <c r="J18" s="25">
        <v>3769611</v>
      </c>
      <c r="K18" s="25">
        <v>3833510</v>
      </c>
      <c r="L18" s="25">
        <v>13079364</v>
      </c>
      <c r="M18" s="25">
        <v>11162926</v>
      </c>
      <c r="N18" s="25">
        <v>12470588</v>
      </c>
      <c r="O18" s="25">
        <v>17591190</v>
      </c>
      <c r="P18">
        <v>20590463</v>
      </c>
    </row>
    <row r="19" spans="1:16" s="19" customFormat="1">
      <c r="A19" s="23" t="s">
        <v>152</v>
      </c>
      <c r="B19" s="25">
        <v>4</v>
      </c>
      <c r="C19" s="25">
        <v>3</v>
      </c>
      <c r="D19" s="25">
        <v>3</v>
      </c>
      <c r="E19" s="25">
        <v>5</v>
      </c>
      <c r="F19" s="25">
        <v>4</v>
      </c>
      <c r="G19" s="25">
        <v>1171</v>
      </c>
      <c r="H19" s="25">
        <v>1124</v>
      </c>
      <c r="I19" s="25">
        <v>2195</v>
      </c>
      <c r="J19" s="25">
        <v>1903</v>
      </c>
      <c r="K19" s="19">
        <v>342</v>
      </c>
      <c r="L19" s="25">
        <v>4997</v>
      </c>
      <c r="M19" s="25">
        <v>2710</v>
      </c>
      <c r="N19" s="25">
        <v>3979</v>
      </c>
      <c r="O19" s="25">
        <v>4966</v>
      </c>
      <c r="P19" s="25">
        <v>2141</v>
      </c>
    </row>
    <row r="20" spans="1:16" s="19" customFormat="1">
      <c r="A20" s="23" t="s">
        <v>153</v>
      </c>
      <c r="B20" s="25">
        <v>0</v>
      </c>
      <c r="C20" s="25">
        <v>4</v>
      </c>
      <c r="D20" s="25">
        <v>0</v>
      </c>
      <c r="E20" s="25">
        <v>0</v>
      </c>
      <c r="F20" s="25">
        <v>0</v>
      </c>
      <c r="G20" s="25">
        <v>0</v>
      </c>
      <c r="H20" s="25">
        <v>15</v>
      </c>
      <c r="I20" s="25">
        <v>0</v>
      </c>
      <c r="J20" s="25">
        <v>0</v>
      </c>
      <c r="K20" s="25">
        <v>0</v>
      </c>
      <c r="L20" s="25">
        <v>0</v>
      </c>
      <c r="M20" s="25">
        <v>30</v>
      </c>
      <c r="N20" s="25">
        <v>0</v>
      </c>
      <c r="O20" s="25">
        <v>0</v>
      </c>
      <c r="P20" s="25">
        <v>0</v>
      </c>
    </row>
    <row r="21" spans="1:16" s="19" customFormat="1">
      <c r="A21" s="23" t="s">
        <v>154</v>
      </c>
      <c r="B21" s="25">
        <v>97</v>
      </c>
      <c r="C21" s="25">
        <v>99</v>
      </c>
      <c r="D21" s="25">
        <v>114</v>
      </c>
      <c r="E21" s="25">
        <v>101</v>
      </c>
      <c r="F21" s="25">
        <v>103</v>
      </c>
      <c r="G21" s="25">
        <v>553716</v>
      </c>
      <c r="H21" s="25">
        <v>657505</v>
      </c>
      <c r="I21" s="25">
        <v>312979</v>
      </c>
      <c r="J21" s="25">
        <v>409146</v>
      </c>
      <c r="K21" s="25">
        <v>455951</v>
      </c>
      <c r="L21" s="25">
        <v>1478344</v>
      </c>
      <c r="M21" s="25">
        <v>1531407</v>
      </c>
      <c r="N21" s="25">
        <v>1249776</v>
      </c>
      <c r="O21" s="25">
        <v>2312431</v>
      </c>
      <c r="P21" s="25">
        <v>2691618</v>
      </c>
    </row>
    <row r="22" spans="1:16" s="19" customFormat="1">
      <c r="A22" s="23" t="s">
        <v>155</v>
      </c>
      <c r="B22" s="25">
        <v>165</v>
      </c>
      <c r="C22" s="25">
        <v>204</v>
      </c>
      <c r="D22" s="25">
        <v>191</v>
      </c>
      <c r="E22" s="25">
        <v>227</v>
      </c>
      <c r="F22" s="25">
        <v>201</v>
      </c>
      <c r="G22" s="25">
        <v>104209</v>
      </c>
      <c r="H22" s="25">
        <v>142836</v>
      </c>
      <c r="I22" s="25">
        <v>161014</v>
      </c>
      <c r="J22" s="25">
        <v>258930</v>
      </c>
      <c r="K22" s="25">
        <v>291142</v>
      </c>
      <c r="L22" s="25">
        <v>815753</v>
      </c>
      <c r="M22" s="25">
        <v>877849</v>
      </c>
      <c r="N22" s="25">
        <v>876109</v>
      </c>
      <c r="O22" s="25">
        <v>1457698</v>
      </c>
      <c r="P22" s="25">
        <v>1770022</v>
      </c>
    </row>
    <row r="23" spans="1:16" s="19" customFormat="1">
      <c r="A23" s="23" t="s">
        <v>156</v>
      </c>
      <c r="B23" s="25">
        <v>372</v>
      </c>
      <c r="C23" s="25">
        <v>401</v>
      </c>
      <c r="D23" s="25">
        <v>361</v>
      </c>
      <c r="E23" s="25">
        <v>406</v>
      </c>
      <c r="F23" s="25">
        <v>462</v>
      </c>
      <c r="G23" s="25">
        <v>453739</v>
      </c>
      <c r="H23" s="25">
        <v>509303</v>
      </c>
      <c r="I23" s="25">
        <v>708173</v>
      </c>
      <c r="J23" s="25">
        <v>761264</v>
      </c>
      <c r="K23" s="25">
        <v>800402</v>
      </c>
      <c r="L23" s="25">
        <v>3441389</v>
      </c>
      <c r="M23" s="25">
        <v>2875300</v>
      </c>
      <c r="N23" s="25">
        <v>3354013</v>
      </c>
      <c r="O23" s="25">
        <v>4211306</v>
      </c>
      <c r="P23" s="25">
        <v>5859705</v>
      </c>
    </row>
    <row r="24" spans="1:16" s="19" customFormat="1">
      <c r="A24" s="23" t="s">
        <v>157</v>
      </c>
      <c r="B24" s="25">
        <v>3</v>
      </c>
      <c r="C24" s="25">
        <v>3</v>
      </c>
      <c r="D24" s="25">
        <v>0</v>
      </c>
      <c r="E24" s="25">
        <v>0</v>
      </c>
      <c r="F24" s="25">
        <v>3</v>
      </c>
      <c r="G24" s="25">
        <v>10771</v>
      </c>
      <c r="H24" s="25">
        <v>8510</v>
      </c>
      <c r="I24" s="25">
        <v>0</v>
      </c>
      <c r="J24" s="25">
        <v>0</v>
      </c>
      <c r="K24" s="25">
        <v>17919</v>
      </c>
      <c r="L24" s="25">
        <v>32609</v>
      </c>
      <c r="M24" s="25">
        <v>16984</v>
      </c>
      <c r="N24" s="25">
        <v>0</v>
      </c>
      <c r="O24" s="25">
        <v>0</v>
      </c>
      <c r="P24" s="25">
        <v>44330</v>
      </c>
    </row>
    <row r="25" spans="1:16" s="19" customFormat="1">
      <c r="A25" s="23" t="s">
        <v>158</v>
      </c>
      <c r="B25" s="25">
        <v>2679</v>
      </c>
      <c r="C25" s="25">
        <v>2704</v>
      </c>
      <c r="D25" s="25">
        <v>2706</v>
      </c>
      <c r="E25" s="25">
        <v>2626</v>
      </c>
      <c r="F25" s="25">
        <v>2718</v>
      </c>
      <c r="G25" s="25">
        <v>694678</v>
      </c>
      <c r="H25" s="25">
        <v>685097</v>
      </c>
      <c r="I25" s="25">
        <v>820713</v>
      </c>
      <c r="J25" s="25">
        <v>1010948</v>
      </c>
      <c r="K25" s="25">
        <v>1016193</v>
      </c>
      <c r="L25" s="25">
        <v>3582598</v>
      </c>
      <c r="M25" s="25">
        <v>4091296</v>
      </c>
      <c r="N25" s="25">
        <v>3792586</v>
      </c>
      <c r="O25" s="25">
        <v>6338824</v>
      </c>
      <c r="P25" s="25">
        <v>6257336</v>
      </c>
    </row>
    <row r="26" spans="1:16" s="19" customFormat="1">
      <c r="A26" s="23" t="s">
        <v>159</v>
      </c>
      <c r="B26" s="25">
        <v>9</v>
      </c>
      <c r="C26" s="25">
        <v>8</v>
      </c>
      <c r="D26" s="25">
        <v>7</v>
      </c>
      <c r="E26" s="25">
        <v>7</v>
      </c>
      <c r="F26" s="25">
        <v>7</v>
      </c>
      <c r="G26" s="25">
        <v>1</v>
      </c>
      <c r="H26" s="25">
        <v>44</v>
      </c>
      <c r="I26" s="25">
        <v>179</v>
      </c>
      <c r="J26" s="25">
        <v>635</v>
      </c>
      <c r="K26" s="25">
        <v>164</v>
      </c>
      <c r="L26" s="25">
        <v>78</v>
      </c>
      <c r="M26" s="25">
        <v>427</v>
      </c>
      <c r="N26" s="25">
        <v>314</v>
      </c>
      <c r="O26" s="25">
        <v>4790</v>
      </c>
      <c r="P26" s="25">
        <v>2326</v>
      </c>
    </row>
    <row r="27" spans="1:16" s="19" customFormat="1">
      <c r="A27" s="23" t="s">
        <v>160</v>
      </c>
      <c r="B27" s="25">
        <v>721</v>
      </c>
      <c r="C27" s="25">
        <v>759</v>
      </c>
      <c r="D27" s="25">
        <v>750</v>
      </c>
      <c r="E27" s="25">
        <v>802</v>
      </c>
      <c r="F27" s="25">
        <v>871</v>
      </c>
      <c r="G27" s="25">
        <v>883256</v>
      </c>
      <c r="H27" s="25">
        <f>621445+291532+21440</f>
        <v>934417</v>
      </c>
      <c r="I27" s="25">
        <v>1025826</v>
      </c>
      <c r="J27" s="25">
        <v>1157842</v>
      </c>
      <c r="K27" s="25">
        <v>911028</v>
      </c>
      <c r="L27" s="25">
        <v>5049876</v>
      </c>
      <c r="M27" s="25">
        <f>3618032+1636659+194264</f>
        <v>5448955</v>
      </c>
      <c r="N27" s="25">
        <v>4704933</v>
      </c>
      <c r="O27" s="25">
        <v>6931558</v>
      </c>
      <c r="P27" s="25">
        <v>8969889</v>
      </c>
    </row>
    <row r="28" spans="1:16" s="19" customFormat="1">
      <c r="A28" s="23" t="s">
        <v>161</v>
      </c>
      <c r="B28" s="25">
        <v>233</v>
      </c>
      <c r="C28" s="25">
        <v>238</v>
      </c>
      <c r="D28" s="25">
        <v>228</v>
      </c>
      <c r="E28" s="25">
        <v>200</v>
      </c>
      <c r="F28" s="25">
        <v>218</v>
      </c>
      <c r="G28" s="25">
        <v>880498</v>
      </c>
      <c r="H28" s="25">
        <v>895746</v>
      </c>
      <c r="I28" s="25">
        <v>786279</v>
      </c>
      <c r="J28" s="25">
        <v>769675</v>
      </c>
      <c r="K28" s="25">
        <v>843310</v>
      </c>
      <c r="L28" s="25">
        <v>2563120</v>
      </c>
      <c r="M28" s="25">
        <v>2319208</v>
      </c>
      <c r="N28" s="25">
        <v>2145639</v>
      </c>
      <c r="O28" s="25">
        <v>2316209</v>
      </c>
      <c r="P28" s="25">
        <v>2612347</v>
      </c>
    </row>
    <row r="29" spans="1:16" s="19" customFormat="1">
      <c r="A29" s="23" t="s">
        <v>162</v>
      </c>
      <c r="B29" s="25">
        <v>355</v>
      </c>
      <c r="C29" s="25">
        <v>352</v>
      </c>
      <c r="D29" s="25">
        <v>382</v>
      </c>
      <c r="E29" s="25">
        <v>358</v>
      </c>
      <c r="F29" s="25">
        <v>378</v>
      </c>
      <c r="G29" s="25">
        <v>445340</v>
      </c>
      <c r="H29" s="25">
        <v>440481</v>
      </c>
      <c r="I29" s="25">
        <v>639647</v>
      </c>
      <c r="J29" s="25">
        <v>658515</v>
      </c>
      <c r="K29" s="25">
        <v>571725</v>
      </c>
      <c r="L29" s="25">
        <v>3360107</v>
      </c>
      <c r="M29" s="25">
        <v>3568921</v>
      </c>
      <c r="N29" s="25">
        <v>2770482</v>
      </c>
      <c r="O29" s="25">
        <v>4034102</v>
      </c>
      <c r="P29" s="25">
        <v>5519942</v>
      </c>
    </row>
    <row r="30" spans="1:16" s="20" customFormat="1" ht="30">
      <c r="A30" s="26" t="s">
        <v>163</v>
      </c>
      <c r="B30" s="13">
        <v>370</v>
      </c>
      <c r="C30" s="13">
        <v>315</v>
      </c>
      <c r="D30" s="13">
        <v>342</v>
      </c>
      <c r="E30" s="13">
        <v>342</v>
      </c>
      <c r="F30" s="13">
        <v>324</v>
      </c>
      <c r="G30" s="13">
        <v>504212</v>
      </c>
      <c r="H30" s="13">
        <v>536944</v>
      </c>
      <c r="I30" s="13">
        <v>694297</v>
      </c>
      <c r="J30" s="13">
        <v>891629</v>
      </c>
      <c r="K30" s="13">
        <v>589604</v>
      </c>
      <c r="L30" s="13">
        <v>4268552</v>
      </c>
      <c r="M30" s="13">
        <v>3567053</v>
      </c>
      <c r="N30" s="13">
        <v>3963429</v>
      </c>
      <c r="O30" s="13">
        <v>5159314</v>
      </c>
      <c r="P30" s="13">
        <v>4946721</v>
      </c>
    </row>
    <row r="31" spans="1:16" s="19" customFormat="1">
      <c r="A31" s="27" t="s">
        <v>164</v>
      </c>
      <c r="B31" s="28">
        <v>0</v>
      </c>
      <c r="C31" s="28">
        <v>3</v>
      </c>
      <c r="D31" s="28">
        <v>3</v>
      </c>
      <c r="E31" s="28">
        <v>3</v>
      </c>
      <c r="F31" s="28">
        <v>3</v>
      </c>
      <c r="G31" s="28">
        <v>0</v>
      </c>
      <c r="H31" s="28">
        <v>833</v>
      </c>
      <c r="I31" s="28">
        <v>956</v>
      </c>
      <c r="J31" s="28">
        <v>1107</v>
      </c>
      <c r="K31" s="28">
        <v>1065</v>
      </c>
      <c r="L31" s="28">
        <v>0</v>
      </c>
      <c r="M31" s="28">
        <v>7735</v>
      </c>
      <c r="N31" s="28">
        <v>9298</v>
      </c>
      <c r="O31" s="28">
        <v>10401</v>
      </c>
      <c r="P31" s="28">
        <v>10656</v>
      </c>
    </row>
    <row r="32" spans="1:16" s="19" customFormat="1">
      <c r="A32" s="23" t="s">
        <v>165</v>
      </c>
      <c r="B32" s="25">
        <v>95</v>
      </c>
      <c r="C32" s="25">
        <v>69</v>
      </c>
      <c r="D32" s="25">
        <v>86</v>
      </c>
      <c r="E32" s="25">
        <v>57</v>
      </c>
      <c r="F32" s="25">
        <v>76</v>
      </c>
      <c r="G32" s="25">
        <v>21751</v>
      </c>
      <c r="H32" s="25">
        <v>29318</v>
      </c>
      <c r="I32" s="25">
        <v>19403</v>
      </c>
      <c r="J32" s="25">
        <v>19183</v>
      </c>
      <c r="K32" s="25">
        <v>-68805</v>
      </c>
      <c r="L32" s="25">
        <v>192024</v>
      </c>
      <c r="M32" s="25">
        <v>164725</v>
      </c>
      <c r="N32" s="25">
        <v>130663</v>
      </c>
      <c r="O32" s="25">
        <v>157075</v>
      </c>
      <c r="P32" s="25">
        <v>51467</v>
      </c>
    </row>
    <row r="33" spans="1:16" s="19" customFormat="1">
      <c r="A33" s="23" t="s">
        <v>166</v>
      </c>
      <c r="B33" s="25">
        <v>99</v>
      </c>
      <c r="C33" s="25">
        <v>106</v>
      </c>
      <c r="D33" s="25">
        <v>114</v>
      </c>
      <c r="E33" s="25">
        <v>114</v>
      </c>
      <c r="F33" s="25">
        <v>109</v>
      </c>
      <c r="G33" s="25">
        <v>270689</v>
      </c>
      <c r="H33" s="25">
        <v>207665</v>
      </c>
      <c r="I33" s="25">
        <v>226480</v>
      </c>
      <c r="J33" s="25">
        <v>234201</v>
      </c>
      <c r="K33" s="25">
        <v>226916</v>
      </c>
      <c r="L33" s="25">
        <v>606063</v>
      </c>
      <c r="M33" s="25">
        <v>549701</v>
      </c>
      <c r="N33" s="25">
        <v>557272</v>
      </c>
      <c r="O33" s="25">
        <v>863531</v>
      </c>
      <c r="P33" s="25">
        <v>725921</v>
      </c>
    </row>
    <row r="34" spans="1:16">
      <c r="A34" s="23" t="s">
        <v>167</v>
      </c>
      <c r="B34" s="25">
        <v>532</v>
      </c>
      <c r="C34" s="25">
        <v>585</v>
      </c>
      <c r="D34" s="25">
        <v>576</v>
      </c>
      <c r="E34" s="25">
        <v>439</v>
      </c>
      <c r="F34" s="25">
        <v>485</v>
      </c>
      <c r="G34" s="25">
        <v>178966</v>
      </c>
      <c r="H34" s="25">
        <v>214042</v>
      </c>
      <c r="I34" s="25">
        <v>207106</v>
      </c>
      <c r="J34" s="25">
        <v>227915</v>
      </c>
      <c r="K34" s="25">
        <v>396882</v>
      </c>
      <c r="L34" s="25">
        <v>1016178</v>
      </c>
      <c r="M34" s="25">
        <v>1009569</v>
      </c>
      <c r="N34" s="25">
        <v>1100171</v>
      </c>
      <c r="O34" s="25">
        <v>1388628</v>
      </c>
      <c r="P34" s="25">
        <v>2369779</v>
      </c>
    </row>
    <row r="35" spans="1:16">
      <c r="A35" s="29" t="s">
        <v>168</v>
      </c>
      <c r="B35" s="99">
        <f>B34+B33++B32+B31+B30+B29+B28+B27+B26+B25+B24+B23+B22+B21+B20+B19+B18+B17+B16+B15+B14+B13+B12+B11+B10+B9+B8+B7+B6+B5</f>
        <v>12897</v>
      </c>
      <c r="C35" s="99">
        <f>C34+C33++C32+C31+C30+C29+C28+C27+C26+C25+C24+C23+C22+C21+C20+C19+C18+C17+C16+C15+C14+C13+C12+C11+C10+C9+C8+C7+C6+C5</f>
        <v>13453</v>
      </c>
      <c r="D35" s="99">
        <f t="shared" ref="D35:P35" si="0">D34+D33++D32+D31+D30+D29+D28+D27+D26+D25+D24+D23+D22+D21+D20+D19+D18+D17+D16+D15+D14+D13+D12+D11+D10+D9+D8+D7+D6+D5</f>
        <v>13765</v>
      </c>
      <c r="E35" s="99">
        <f>E34+E33++E32+E31+E30+E29+E28+E27+E26+E25+E24+E23+E22+E21+E20+E19+E18+E17+E16+E15+E14+E13+E12+E11+E10+E9+E8+E7+E6+E5</f>
        <v>13515</v>
      </c>
      <c r="F35" s="99">
        <f>F34+F33++F32+F31+F30+F29+F28+F27+F26+F25+F24+F23+F22+F21+F20+F19+F18+F17+F16+F15+F14+F13+F12+F11+F10+F9+F8+F7+F6+F5</f>
        <v>13974</v>
      </c>
      <c r="G35" s="99">
        <f t="shared" si="0"/>
        <v>15990961</v>
      </c>
      <c r="H35" s="99">
        <f t="shared" si="0"/>
        <v>16588594</v>
      </c>
      <c r="I35" s="99">
        <f t="shared" si="0"/>
        <v>18574151</v>
      </c>
      <c r="J35" s="99">
        <f>J34+J33++J32+J31+J30+J29+J28+J27+J26+J25+J24+J23+J22+J21+J20+J19+J18+J17+J16+J15+J14+J13+J12+J11+J10+J9+J8+J7+J6+J5</f>
        <v>22254831</v>
      </c>
      <c r="K35" s="99">
        <f>K34+K33++K32+K31+K30+K29+K28+K27+K26+K25+K24+K23+K22+K21+K20+K19+K18+K17+K16+K15+K14+K13+K12+K11+K10+K9+K8+K7+K6+K5</f>
        <v>21594154</v>
      </c>
      <c r="L35" s="99">
        <f t="shared" si="0"/>
        <v>82103657</v>
      </c>
      <c r="M35" s="99">
        <f t="shared" si="0"/>
        <v>79309020</v>
      </c>
      <c r="N35" s="99">
        <f t="shared" si="0"/>
        <v>78134752</v>
      </c>
      <c r="O35" s="99">
        <f t="shared" si="0"/>
        <v>109766833</v>
      </c>
      <c r="P35" s="99">
        <f t="shared" si="0"/>
        <v>131559550</v>
      </c>
    </row>
    <row r="36" spans="1:16">
      <c r="A36" s="148" t="s">
        <v>216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</row>
  </sheetData>
  <mergeCells count="6">
    <mergeCell ref="A36:O36"/>
    <mergeCell ref="A2:A3"/>
    <mergeCell ref="B2:F2"/>
    <mergeCell ref="G2:K2"/>
    <mergeCell ref="A1:P1"/>
    <mergeCell ref="L2:P2"/>
  </mergeCells>
  <printOptions horizontalCentered="1"/>
  <pageMargins left="0.70866141732283505" right="0.51" top="0.74803149606299202" bottom="0.74803149606299202" header="0.31496062992126" footer="0.31496062992126"/>
  <pageSetup paperSize="9" scale="88" firstPageNumber="204" orientation="landscape" useFirstPageNumber="1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1"/>
  <sheetViews>
    <sheetView zoomScaleNormal="100" zoomScaleSheetLayoutView="100" workbookViewId="0">
      <selection activeCell="N9" sqref="N9"/>
    </sheetView>
  </sheetViews>
  <sheetFormatPr defaultColWidth="9.140625" defaultRowHeight="15"/>
  <cols>
    <col min="1" max="1" width="29" customWidth="1"/>
    <col min="2" max="2" width="14.42578125" customWidth="1"/>
    <col min="3" max="9" width="7.7109375" bestFit="1" customWidth="1"/>
  </cols>
  <sheetData>
    <row r="1" spans="1:10" ht="35.25" customHeight="1">
      <c r="A1" s="143" t="s">
        <v>169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5" customHeight="1">
      <c r="A2" s="156" t="s">
        <v>170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1.75" customHeight="1">
      <c r="A3" s="1" t="s">
        <v>171</v>
      </c>
      <c r="B3" s="1" t="s">
        <v>18</v>
      </c>
      <c r="C3" s="8" t="s">
        <v>74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219</v>
      </c>
    </row>
    <row r="4" spans="1:10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</row>
    <row r="5" spans="1:10">
      <c r="A5" s="9" t="s">
        <v>172</v>
      </c>
      <c r="B5" s="138" t="s">
        <v>21</v>
      </c>
      <c r="C5" s="10">
        <v>10233.883</v>
      </c>
      <c r="D5" s="10">
        <v>11068.572</v>
      </c>
      <c r="E5" s="10">
        <v>11589.111000000001</v>
      </c>
      <c r="F5" s="10">
        <v>11943.249</v>
      </c>
      <c r="G5" s="10">
        <v>11243.052</v>
      </c>
      <c r="H5" s="10">
        <v>12743.137000000001</v>
      </c>
      <c r="I5" s="10">
        <v>13038.763999999999</v>
      </c>
      <c r="J5" s="10">
        <v>12978.995000000001</v>
      </c>
    </row>
    <row r="6" spans="1:10">
      <c r="A6" s="11" t="s">
        <v>173</v>
      </c>
      <c r="B6" s="138"/>
      <c r="C6" s="158"/>
      <c r="D6" s="159"/>
      <c r="E6" s="159"/>
      <c r="F6" s="159"/>
      <c r="G6" s="159"/>
      <c r="H6" s="159"/>
      <c r="I6" s="159"/>
      <c r="J6" s="160"/>
    </row>
    <row r="7" spans="1:10">
      <c r="A7" s="3" t="s">
        <v>250</v>
      </c>
      <c r="B7" s="138"/>
      <c r="C7" s="12">
        <v>15510.254000000001</v>
      </c>
      <c r="D7" s="12">
        <v>15670.337</v>
      </c>
      <c r="E7" s="12">
        <v>16268.789999999999</v>
      </c>
      <c r="F7" s="12">
        <v>19040.858000000004</v>
      </c>
      <c r="G7" s="12">
        <v>17937.608</v>
      </c>
      <c r="H7" s="12">
        <v>19371.363000000005</v>
      </c>
      <c r="I7" s="12">
        <v>18135.407999999999</v>
      </c>
      <c r="J7" s="12">
        <v>19028.082000000002</v>
      </c>
    </row>
    <row r="8" spans="1:10">
      <c r="A8" s="13" t="s">
        <v>174</v>
      </c>
      <c r="B8" s="138"/>
      <c r="C8" s="12">
        <v>18743.323</v>
      </c>
      <c r="D8" s="12">
        <v>19062.620999999999</v>
      </c>
      <c r="E8" s="12">
        <v>19057.294000000002</v>
      </c>
      <c r="F8" s="12">
        <v>22119.040000000001</v>
      </c>
      <c r="G8" s="12">
        <v>21903.456000000002</v>
      </c>
      <c r="H8" s="12">
        <v>22685.860999999997</v>
      </c>
      <c r="I8" s="12">
        <v>19645.853999999999</v>
      </c>
      <c r="J8" s="12">
        <v>20594.453000000001</v>
      </c>
    </row>
    <row r="9" spans="1:10" ht="30">
      <c r="A9" s="3" t="s">
        <v>175</v>
      </c>
      <c r="B9" s="138"/>
      <c r="C9" s="12">
        <v>2173.5</v>
      </c>
      <c r="D9" s="12">
        <v>2080.0970000000002</v>
      </c>
      <c r="E9" s="12">
        <v>2192.4639999999995</v>
      </c>
      <c r="F9" s="12">
        <v>2364.2330000000002</v>
      </c>
      <c r="G9" s="12">
        <v>2318.3149999999996</v>
      </c>
      <c r="H9" s="12">
        <v>2531.2930000000001</v>
      </c>
      <c r="I9" s="12">
        <v>2510.607</v>
      </c>
      <c r="J9" s="12">
        <v>2538.0030000000006</v>
      </c>
    </row>
    <row r="10" spans="1:10" ht="30">
      <c r="A10" s="11" t="s">
        <v>176</v>
      </c>
      <c r="B10" s="138"/>
      <c r="C10" s="10">
        <f>C9+C8+C7+C5</f>
        <v>46660.960000000006</v>
      </c>
      <c r="D10" s="10">
        <f t="shared" ref="D10:J10" si="0">D9+D8+D7+D5</f>
        <v>47881.627</v>
      </c>
      <c r="E10" s="10">
        <f t="shared" si="0"/>
        <v>49107.659</v>
      </c>
      <c r="F10" s="10">
        <f t="shared" si="0"/>
        <v>55467.380000000005</v>
      </c>
      <c r="G10" s="10">
        <f t="shared" si="0"/>
        <v>53402.430999999997</v>
      </c>
      <c r="H10" s="10">
        <f t="shared" si="0"/>
        <v>57331.65400000001</v>
      </c>
      <c r="I10" s="10">
        <f t="shared" si="0"/>
        <v>53330.633000000002</v>
      </c>
      <c r="J10" s="10">
        <f t="shared" si="0"/>
        <v>55139.533000000003</v>
      </c>
    </row>
    <row r="11" spans="1:10">
      <c r="A11" s="9" t="s">
        <v>172</v>
      </c>
      <c r="B11" s="138" t="s">
        <v>177</v>
      </c>
      <c r="C11" s="14">
        <v>1483.74</v>
      </c>
      <c r="D11" s="14">
        <v>1495.672</v>
      </c>
      <c r="E11" s="14">
        <v>1579.3209999999999</v>
      </c>
      <c r="F11" s="14">
        <v>1698.384</v>
      </c>
      <c r="G11" s="14">
        <v>1904.9180000000001</v>
      </c>
      <c r="H11" s="10">
        <v>2339.2870000000003</v>
      </c>
      <c r="I11" s="10">
        <v>2313.386</v>
      </c>
      <c r="J11" s="10">
        <v>2642.1790000000001</v>
      </c>
    </row>
    <row r="12" spans="1:10">
      <c r="A12" s="11" t="s">
        <v>173</v>
      </c>
      <c r="B12" s="138"/>
      <c r="C12" s="158"/>
      <c r="D12" s="159"/>
      <c r="E12" s="159"/>
      <c r="F12" s="159"/>
      <c r="G12" s="159"/>
      <c r="H12" s="159"/>
      <c r="I12" s="159"/>
      <c r="J12" s="160"/>
    </row>
    <row r="13" spans="1:10">
      <c r="A13" s="3" t="s">
        <v>250</v>
      </c>
      <c r="B13" s="138"/>
      <c r="C13" s="15">
        <v>2955.8760000000002</v>
      </c>
      <c r="D13" s="15">
        <v>3293.1360000000004</v>
      </c>
      <c r="E13" s="15">
        <v>4094.7049999999999</v>
      </c>
      <c r="F13" s="15">
        <v>3718.67</v>
      </c>
      <c r="G13" s="15">
        <v>2681.1859999999997</v>
      </c>
      <c r="H13" s="12">
        <v>2504.5500000000002</v>
      </c>
      <c r="I13" s="12">
        <v>1600.2370000000001</v>
      </c>
      <c r="J13" s="12">
        <v>1642.326</v>
      </c>
    </row>
    <row r="14" spans="1:10">
      <c r="A14" s="13" t="s">
        <v>174</v>
      </c>
      <c r="B14" s="138"/>
      <c r="C14" s="12">
        <v>2189.634</v>
      </c>
      <c r="D14" s="12">
        <v>3914.9960000000001</v>
      </c>
      <c r="E14" s="12">
        <v>5376.58</v>
      </c>
      <c r="F14" s="12">
        <v>4841.9889999999996</v>
      </c>
      <c r="G14" s="12">
        <v>5420.9489999999996</v>
      </c>
      <c r="H14" s="12">
        <v>4817.7349999999997</v>
      </c>
      <c r="I14" s="12">
        <v>2877.97</v>
      </c>
      <c r="J14" s="12">
        <v>1999.819</v>
      </c>
    </row>
    <row r="15" spans="1:10" ht="30">
      <c r="A15" s="3" t="s">
        <v>175</v>
      </c>
      <c r="B15" s="138"/>
      <c r="C15" s="12">
        <v>144.13499999999999</v>
      </c>
      <c r="D15" s="12">
        <v>193.34200000000001</v>
      </c>
      <c r="E15" s="12">
        <v>147.298</v>
      </c>
      <c r="F15" s="12">
        <v>237.571</v>
      </c>
      <c r="G15" s="12">
        <v>171.46799999999999</v>
      </c>
      <c r="H15" s="12">
        <v>212.298</v>
      </c>
      <c r="I15" s="12">
        <v>189.07300000000001</v>
      </c>
      <c r="J15" s="12">
        <v>208.63300000000001</v>
      </c>
    </row>
    <row r="16" spans="1:10" ht="30">
      <c r="A16" s="11" t="s">
        <v>176</v>
      </c>
      <c r="B16" s="138"/>
      <c r="C16" s="10">
        <f t="shared" ref="C16:J16" si="1">SUM(C11:C15)</f>
        <v>6773.3850000000002</v>
      </c>
      <c r="D16" s="10">
        <f t="shared" si="1"/>
        <v>8897.1460000000006</v>
      </c>
      <c r="E16" s="10">
        <f t="shared" si="1"/>
        <v>11197.904</v>
      </c>
      <c r="F16" s="10">
        <f t="shared" si="1"/>
        <v>10496.614</v>
      </c>
      <c r="G16" s="10">
        <f t="shared" si="1"/>
        <v>10178.521000000001</v>
      </c>
      <c r="H16" s="10">
        <f t="shared" si="1"/>
        <v>9873.8700000000008</v>
      </c>
      <c r="I16" s="10">
        <f t="shared" si="1"/>
        <v>6980.6660000000002</v>
      </c>
      <c r="J16" s="10">
        <f t="shared" si="1"/>
        <v>6492.9570000000003</v>
      </c>
    </row>
    <row r="17" spans="1:10">
      <c r="A17" s="9" t="s">
        <v>172</v>
      </c>
      <c r="B17" s="138" t="s">
        <v>178</v>
      </c>
      <c r="C17" s="10">
        <v>5399.9539999999997</v>
      </c>
      <c r="D17" s="10">
        <v>5936.9989999999998</v>
      </c>
      <c r="E17" s="10">
        <v>6379.2569999999996</v>
      </c>
      <c r="F17" s="10">
        <v>6557.4520000000002</v>
      </c>
      <c r="G17" s="10">
        <v>5983.0700000000006</v>
      </c>
      <c r="H17" s="10">
        <v>6385.1990000000005</v>
      </c>
      <c r="I17" s="10">
        <v>6877.8090000000002</v>
      </c>
      <c r="J17" s="10">
        <v>7333.5479999999998</v>
      </c>
    </row>
    <row r="18" spans="1:10">
      <c r="A18" s="11" t="s">
        <v>173</v>
      </c>
      <c r="B18" s="138"/>
      <c r="C18" s="158"/>
      <c r="D18" s="159"/>
      <c r="E18" s="159"/>
      <c r="F18" s="159"/>
      <c r="G18" s="159"/>
      <c r="H18" s="159"/>
      <c r="I18" s="159"/>
      <c r="J18" s="160"/>
    </row>
    <row r="19" spans="1:10">
      <c r="A19" s="3" t="s">
        <v>250</v>
      </c>
      <c r="B19" s="138"/>
      <c r="C19" s="15">
        <v>5937.8410000000003</v>
      </c>
      <c r="D19" s="15">
        <v>6407.6530000000002</v>
      </c>
      <c r="E19" s="15">
        <v>6284.2330000000002</v>
      </c>
      <c r="F19" s="15">
        <v>5356.2470000000003</v>
      </c>
      <c r="G19" s="15">
        <v>4356.2869999999994</v>
      </c>
      <c r="H19" s="12">
        <v>4597.3589999999995</v>
      </c>
      <c r="I19" s="12">
        <v>6768.3159999999998</v>
      </c>
      <c r="J19" s="12">
        <v>7317.0330000000004</v>
      </c>
    </row>
    <row r="20" spans="1:10">
      <c r="A20" s="13" t="s">
        <v>174</v>
      </c>
      <c r="B20" s="138"/>
      <c r="C20" s="12">
        <v>3540.3339999999998</v>
      </c>
      <c r="D20" s="12">
        <v>3180.2339999999999</v>
      </c>
      <c r="E20" s="12">
        <v>2844.78</v>
      </c>
      <c r="F20" s="12">
        <v>3323.047</v>
      </c>
      <c r="G20" s="12">
        <v>2785.6869999999999</v>
      </c>
      <c r="H20" s="12">
        <v>3842.971</v>
      </c>
      <c r="I20" s="12">
        <v>4695.6890000000003</v>
      </c>
      <c r="J20" s="12">
        <v>4506.6610000000001</v>
      </c>
    </row>
    <row r="21" spans="1:10" ht="30">
      <c r="A21" s="3" t="s">
        <v>175</v>
      </c>
      <c r="B21" s="138"/>
      <c r="C21" s="12">
        <v>2650.6080000000002</v>
      </c>
      <c r="D21" s="12">
        <v>3255.2440000000001</v>
      </c>
      <c r="E21" s="12">
        <v>3227.0169999999998</v>
      </c>
      <c r="F21" s="12">
        <v>3543.0169999999998</v>
      </c>
      <c r="G21" s="12">
        <v>3068.8989999999999</v>
      </c>
      <c r="H21" s="12">
        <v>3291.3719999999998</v>
      </c>
      <c r="I21" s="18">
        <v>3425.8</v>
      </c>
      <c r="J21" s="18">
        <v>3326.576</v>
      </c>
    </row>
    <row r="22" spans="1:10" ht="26.1" customHeight="1">
      <c r="A22" s="11" t="s">
        <v>176</v>
      </c>
      <c r="B22" s="138"/>
      <c r="C22" s="10">
        <f>SUM(C17:C21)</f>
        <v>17528.737000000001</v>
      </c>
      <c r="D22" s="10">
        <f t="shared" ref="D22:J22" si="2">SUM(D17:D21)</f>
        <v>18780.13</v>
      </c>
      <c r="E22" s="10">
        <f t="shared" si="2"/>
        <v>18735.287</v>
      </c>
      <c r="F22" s="10">
        <f t="shared" si="2"/>
        <v>18779.762999999999</v>
      </c>
      <c r="G22" s="10">
        <f t="shared" si="2"/>
        <v>16193.942999999999</v>
      </c>
      <c r="H22" s="10">
        <f t="shared" si="2"/>
        <v>18116.901000000002</v>
      </c>
      <c r="I22" s="10">
        <f t="shared" si="2"/>
        <v>21767.613999999998</v>
      </c>
      <c r="J22" s="10">
        <f t="shared" si="2"/>
        <v>22483.817999999999</v>
      </c>
    </row>
    <row r="23" spans="1:10">
      <c r="A23" s="9" t="s">
        <v>172</v>
      </c>
      <c r="B23" s="138" t="s">
        <v>179</v>
      </c>
      <c r="C23" s="10">
        <f t="shared" ref="C23:H23" si="3">C5+C17-C11</f>
        <v>14150.097</v>
      </c>
      <c r="D23" s="10">
        <f t="shared" si="3"/>
        <v>15509.898999999999</v>
      </c>
      <c r="E23" s="10">
        <f t="shared" si="3"/>
        <v>16389.047000000002</v>
      </c>
      <c r="F23" s="10">
        <f t="shared" si="3"/>
        <v>16802.317000000003</v>
      </c>
      <c r="G23" s="10">
        <f t="shared" si="3"/>
        <v>15321.204</v>
      </c>
      <c r="H23" s="10">
        <f t="shared" si="3"/>
        <v>16789.049000000003</v>
      </c>
      <c r="I23" s="10">
        <f>I5+I17-I11</f>
        <v>17603.187000000002</v>
      </c>
      <c r="J23" s="10">
        <f>J5+J17-J11</f>
        <v>17670.364000000001</v>
      </c>
    </row>
    <row r="24" spans="1:10">
      <c r="A24" s="11" t="s">
        <v>173</v>
      </c>
      <c r="B24" s="138"/>
      <c r="C24" s="158"/>
      <c r="D24" s="159"/>
      <c r="E24" s="159"/>
      <c r="F24" s="159"/>
      <c r="G24" s="159"/>
      <c r="H24" s="159"/>
      <c r="I24" s="159"/>
      <c r="J24" s="160"/>
    </row>
    <row r="25" spans="1:10">
      <c r="A25" s="3" t="s">
        <v>250</v>
      </c>
      <c r="B25" s="138"/>
      <c r="C25" s="10">
        <f>C7+C19-C13</f>
        <v>18492.219000000001</v>
      </c>
      <c r="D25" s="10">
        <f t="shared" ref="D25:I25" si="4">D7+D19-D13</f>
        <v>18784.853999999999</v>
      </c>
      <c r="E25" s="10">
        <f t="shared" si="4"/>
        <v>18458.317999999999</v>
      </c>
      <c r="F25" s="10">
        <f t="shared" si="4"/>
        <v>20678.435000000005</v>
      </c>
      <c r="G25" s="10">
        <f t="shared" si="4"/>
        <v>19612.709000000003</v>
      </c>
      <c r="H25" s="10">
        <f t="shared" si="4"/>
        <v>21464.172000000006</v>
      </c>
      <c r="I25" s="10">
        <f t="shared" si="4"/>
        <v>23303.486999999997</v>
      </c>
      <c r="J25" s="10">
        <f t="shared" ref="J25" si="5">J7+J19-J13</f>
        <v>24702.789000000001</v>
      </c>
    </row>
    <row r="26" spans="1:10">
      <c r="A26" s="13" t="s">
        <v>174</v>
      </c>
      <c r="B26" s="138"/>
      <c r="C26" s="10">
        <f t="shared" ref="C26:I26" si="6">C8+C20-C14</f>
        <v>20094.023000000001</v>
      </c>
      <c r="D26" s="10">
        <f t="shared" si="6"/>
        <v>18327.859</v>
      </c>
      <c r="E26" s="10">
        <f t="shared" si="6"/>
        <v>16525.493999999999</v>
      </c>
      <c r="F26" s="10">
        <f t="shared" si="6"/>
        <v>20600.097999999998</v>
      </c>
      <c r="G26" s="10">
        <f t="shared" si="6"/>
        <v>19268.194000000003</v>
      </c>
      <c r="H26" s="10">
        <f t="shared" si="6"/>
        <v>21711.096999999998</v>
      </c>
      <c r="I26" s="10">
        <f t="shared" si="6"/>
        <v>21463.572999999997</v>
      </c>
      <c r="J26" s="10">
        <f t="shared" ref="J26" si="7">J8+J20-J14</f>
        <v>23101.295000000002</v>
      </c>
    </row>
    <row r="27" spans="1:10" ht="15.75" customHeight="1">
      <c r="A27" s="3" t="s">
        <v>175</v>
      </c>
      <c r="B27" s="138"/>
      <c r="C27" s="10">
        <f t="shared" ref="C27:I27" si="8">C9+C21-C15</f>
        <v>4679.973</v>
      </c>
      <c r="D27" s="10">
        <f t="shared" si="8"/>
        <v>5141.9990000000007</v>
      </c>
      <c r="E27" s="10">
        <f t="shared" si="8"/>
        <v>5272.183</v>
      </c>
      <c r="F27" s="10">
        <f t="shared" si="8"/>
        <v>5669.6790000000001</v>
      </c>
      <c r="G27" s="10">
        <f t="shared" si="8"/>
        <v>5215.7460000000001</v>
      </c>
      <c r="H27" s="10">
        <f t="shared" si="8"/>
        <v>5610.3670000000002</v>
      </c>
      <c r="I27" s="10">
        <f t="shared" si="8"/>
        <v>5747.3339999999998</v>
      </c>
      <c r="J27" s="10">
        <f t="shared" ref="J27" si="9">J9+J21-J15</f>
        <v>5655.9460000000008</v>
      </c>
    </row>
    <row r="28" spans="1:10" ht="30.75" customHeight="1">
      <c r="A28" s="11" t="s">
        <v>176</v>
      </c>
      <c r="B28" s="138"/>
      <c r="C28" s="10">
        <f t="shared" ref="C28:H28" si="10">C10+C22-C16</f>
        <v>57416.312000000005</v>
      </c>
      <c r="D28" s="10">
        <f t="shared" si="10"/>
        <v>57764.610999999997</v>
      </c>
      <c r="E28" s="10">
        <f t="shared" si="10"/>
        <v>56645.041999999994</v>
      </c>
      <c r="F28" s="10">
        <f t="shared" si="10"/>
        <v>63750.52900000001</v>
      </c>
      <c r="G28" s="10">
        <f t="shared" si="10"/>
        <v>59417.852999999996</v>
      </c>
      <c r="H28" s="10">
        <f t="shared" si="10"/>
        <v>65574.685000000012</v>
      </c>
      <c r="I28" s="10">
        <f>I10+I22-I16</f>
        <v>68117.581000000006</v>
      </c>
      <c r="J28" s="10">
        <f>J10+J22-J16</f>
        <v>71130.394</v>
      </c>
    </row>
    <row r="29" spans="1:10">
      <c r="A29" s="9" t="s">
        <v>172</v>
      </c>
      <c r="B29" s="157" t="s">
        <v>180</v>
      </c>
      <c r="C29" s="89">
        <f>C11/C5*100</f>
        <v>14.498309195053336</v>
      </c>
      <c r="D29" s="89">
        <f t="shared" ref="D29:H29" si="11">D11/D5*100</f>
        <v>13.512781955974084</v>
      </c>
      <c r="E29" s="89">
        <f t="shared" si="11"/>
        <v>13.627628555805529</v>
      </c>
      <c r="F29" s="89">
        <f t="shared" si="11"/>
        <v>14.220452072966076</v>
      </c>
      <c r="G29" s="89">
        <f t="shared" si="11"/>
        <v>16.943068483539882</v>
      </c>
      <c r="H29" s="89">
        <f t="shared" si="11"/>
        <v>18.357230248721333</v>
      </c>
      <c r="I29" s="89">
        <f>I11/I5*100</f>
        <v>17.742371899667791</v>
      </c>
      <c r="J29" s="89">
        <f>J11/J5*100</f>
        <v>20.357346620443263</v>
      </c>
    </row>
    <row r="30" spans="1:10">
      <c r="A30" s="11" t="s">
        <v>173</v>
      </c>
      <c r="B30" s="157"/>
      <c r="C30" s="158"/>
      <c r="D30" s="159"/>
      <c r="E30" s="159"/>
      <c r="F30" s="159"/>
      <c r="G30" s="159"/>
      <c r="H30" s="159"/>
      <c r="I30" s="159"/>
      <c r="J30" s="160"/>
    </row>
    <row r="31" spans="1:10">
      <c r="A31" s="3" t="s">
        <v>250</v>
      </c>
      <c r="B31" s="157"/>
      <c r="C31" s="16">
        <f t="shared" ref="C31:H31" si="12">C13/C7*100</f>
        <v>19.057560243694269</v>
      </c>
      <c r="D31" s="16">
        <f t="shared" si="12"/>
        <v>21.015093676670773</v>
      </c>
      <c r="E31" s="16">
        <f t="shared" si="12"/>
        <v>25.169081412938514</v>
      </c>
      <c r="F31" s="16">
        <f t="shared" si="12"/>
        <v>19.529949753314686</v>
      </c>
      <c r="G31" s="16">
        <f t="shared" si="12"/>
        <v>14.947288400995271</v>
      </c>
      <c r="H31" s="16">
        <f t="shared" si="12"/>
        <v>12.929136684909572</v>
      </c>
      <c r="I31" s="16">
        <f>I13/I7*100</f>
        <v>8.823826847457747</v>
      </c>
      <c r="J31" s="16">
        <f>J13/J7*100</f>
        <v>8.6310643395377422</v>
      </c>
    </row>
    <row r="32" spans="1:10">
      <c r="A32" s="13" t="s">
        <v>174</v>
      </c>
      <c r="B32" s="157"/>
      <c r="C32" s="16">
        <f t="shared" ref="C32:I32" si="13">C14/C8*100</f>
        <v>11.682208112190139</v>
      </c>
      <c r="D32" s="16">
        <f t="shared" si="13"/>
        <v>20.537553571463231</v>
      </c>
      <c r="E32" s="16">
        <f t="shared" si="13"/>
        <v>28.212714774720897</v>
      </c>
      <c r="F32" s="16">
        <f t="shared" si="13"/>
        <v>21.890592900957724</v>
      </c>
      <c r="G32" s="16">
        <f t="shared" si="13"/>
        <v>24.749286140050224</v>
      </c>
      <c r="H32" s="16">
        <f t="shared" si="13"/>
        <v>21.23672978512916</v>
      </c>
      <c r="I32" s="16">
        <f t="shared" si="13"/>
        <v>14.649248640451059</v>
      </c>
      <c r="J32" s="16">
        <f t="shared" ref="J32" si="14">J14/J8*100</f>
        <v>9.7104739805422344</v>
      </c>
    </row>
    <row r="33" spans="1:10" ht="30">
      <c r="A33" s="3" t="s">
        <v>175</v>
      </c>
      <c r="B33" s="157"/>
      <c r="C33" s="16">
        <f t="shared" ref="C33:I33" si="15">C15/C9*100</f>
        <v>6.6314699792960656</v>
      </c>
      <c r="D33" s="16">
        <f t="shared" si="15"/>
        <v>9.2948549995505019</v>
      </c>
      <c r="E33" s="16">
        <f t="shared" si="15"/>
        <v>6.7183771318480048</v>
      </c>
      <c r="F33" s="16">
        <f t="shared" si="15"/>
        <v>10.04854428476381</v>
      </c>
      <c r="G33" s="16">
        <f t="shared" si="15"/>
        <v>7.3962339026404962</v>
      </c>
      <c r="H33" s="16">
        <f t="shared" si="15"/>
        <v>8.3869390070608176</v>
      </c>
      <c r="I33" s="16">
        <f t="shared" si="15"/>
        <v>7.5309676106216541</v>
      </c>
      <c r="J33" s="16">
        <f t="shared" ref="J33" si="16">J15/J9*100</f>
        <v>8.2203606536320066</v>
      </c>
    </row>
    <row r="34" spans="1:10" ht="30">
      <c r="A34" s="11" t="s">
        <v>176</v>
      </c>
      <c r="B34" s="157"/>
      <c r="C34" s="16">
        <f t="shared" ref="C34:I34" si="17">C16/C10*100</f>
        <v>14.516171548977988</v>
      </c>
      <c r="D34" s="16">
        <f t="shared" si="17"/>
        <v>18.581544858532066</v>
      </c>
      <c r="E34" s="16">
        <f t="shared" si="17"/>
        <v>22.802764839594573</v>
      </c>
      <c r="F34" s="16">
        <f t="shared" si="17"/>
        <v>18.923940521438006</v>
      </c>
      <c r="G34" s="16">
        <f t="shared" si="17"/>
        <v>19.06003305355144</v>
      </c>
      <c r="H34" s="16">
        <f t="shared" si="17"/>
        <v>17.222370734324183</v>
      </c>
      <c r="I34" s="16">
        <f t="shared" si="17"/>
        <v>13.089411483265161</v>
      </c>
      <c r="J34" s="16">
        <f t="shared" ref="J34" si="18">J16/J10*100</f>
        <v>11.775502342393796</v>
      </c>
    </row>
    <row r="35" spans="1:10">
      <c r="A35" s="9" t="s">
        <v>172</v>
      </c>
      <c r="B35" s="157" t="s">
        <v>181</v>
      </c>
      <c r="C35" s="16">
        <f>C17/C23*100</f>
        <v>38.16195747633391</v>
      </c>
      <c r="D35" s="16">
        <f t="shared" ref="D35:I35" si="19">D17/D23*100</f>
        <v>38.278772801808699</v>
      </c>
      <c r="E35" s="16">
        <f t="shared" si="19"/>
        <v>38.923904483280808</v>
      </c>
      <c r="F35" s="16">
        <f t="shared" si="19"/>
        <v>39.027069897562342</v>
      </c>
      <c r="G35" s="16">
        <f t="shared" si="19"/>
        <v>39.050912708948985</v>
      </c>
      <c r="H35" s="16">
        <f t="shared" si="19"/>
        <v>38.031927835817257</v>
      </c>
      <c r="I35" s="16">
        <f t="shared" si="19"/>
        <v>39.07138519860068</v>
      </c>
      <c r="J35" s="16">
        <f t="shared" ref="J35" si="20">J17/J23*100</f>
        <v>41.501963400414382</v>
      </c>
    </row>
    <row r="36" spans="1:10">
      <c r="A36" s="11" t="s">
        <v>173</v>
      </c>
      <c r="B36" s="157"/>
      <c r="C36" s="158"/>
      <c r="D36" s="159"/>
      <c r="E36" s="159"/>
      <c r="F36" s="159"/>
      <c r="G36" s="159"/>
      <c r="H36" s="159"/>
      <c r="I36" s="159"/>
      <c r="J36" s="160"/>
    </row>
    <row r="37" spans="1:10">
      <c r="A37" s="3" t="s">
        <v>250</v>
      </c>
      <c r="B37" s="157"/>
      <c r="C37" s="16">
        <f t="shared" ref="C37:H37" si="21">100*C19/C25</f>
        <v>32.109943106341106</v>
      </c>
      <c r="D37" s="16">
        <f t="shared" si="21"/>
        <v>34.110741558065882</v>
      </c>
      <c r="E37" s="16">
        <f t="shared" si="21"/>
        <v>34.045534376425849</v>
      </c>
      <c r="F37" s="16">
        <f t="shared" si="21"/>
        <v>25.90257434859069</v>
      </c>
      <c r="G37" s="16">
        <f t="shared" si="21"/>
        <v>22.211551703540795</v>
      </c>
      <c r="H37" s="16">
        <f t="shared" si="21"/>
        <v>21.418757732653273</v>
      </c>
      <c r="I37" s="16">
        <f>100*I19/I25</f>
        <v>29.044219862890049</v>
      </c>
      <c r="J37" s="16">
        <f>100*J19/J25</f>
        <v>29.620270812336212</v>
      </c>
    </row>
    <row r="38" spans="1:10">
      <c r="A38" s="13" t="s">
        <v>174</v>
      </c>
      <c r="B38" s="157"/>
      <c r="C38" s="16">
        <f t="shared" ref="C38:H38" si="22">100*C20/C26</f>
        <v>17.618841184764243</v>
      </c>
      <c r="D38" s="16">
        <f t="shared" si="22"/>
        <v>17.351912190070863</v>
      </c>
      <c r="E38" s="16">
        <f t="shared" si="22"/>
        <v>17.214492952525354</v>
      </c>
      <c r="F38" s="16">
        <f t="shared" si="22"/>
        <v>16.131219375752487</v>
      </c>
      <c r="G38" s="16">
        <f t="shared" si="22"/>
        <v>14.457436955430278</v>
      </c>
      <c r="H38" s="16">
        <f t="shared" si="22"/>
        <v>17.700492057126365</v>
      </c>
      <c r="I38" s="16">
        <f t="shared" ref="I38:J39" si="23">100*I20/I26</f>
        <v>21.877480510817097</v>
      </c>
      <c r="J38" s="16">
        <f t="shared" si="23"/>
        <v>19.508261333401435</v>
      </c>
    </row>
    <row r="39" spans="1:10" ht="30">
      <c r="A39" s="3" t="s">
        <v>175</v>
      </c>
      <c r="B39" s="157"/>
      <c r="C39" s="16">
        <f t="shared" ref="C39:H39" si="24">100*C21/C27</f>
        <v>56.637249830287494</v>
      </c>
      <c r="D39" s="16">
        <f t="shared" si="24"/>
        <v>63.306974583231145</v>
      </c>
      <c r="E39" s="16">
        <f t="shared" si="24"/>
        <v>61.208364732407802</v>
      </c>
      <c r="F39" s="16">
        <f t="shared" si="24"/>
        <v>62.490610138598669</v>
      </c>
      <c r="G39" s="16">
        <f t="shared" si="24"/>
        <v>58.839119082869445</v>
      </c>
      <c r="H39" s="16">
        <f t="shared" si="24"/>
        <v>58.665894762321251</v>
      </c>
      <c r="I39" s="16">
        <f t="shared" si="23"/>
        <v>59.606767241994291</v>
      </c>
      <c r="J39" s="16">
        <f>100*J21/J27</f>
        <v>58.81555446250723</v>
      </c>
    </row>
    <row r="40" spans="1:10" ht="30">
      <c r="A40" s="11" t="s">
        <v>176</v>
      </c>
      <c r="B40" s="157"/>
      <c r="C40" s="17">
        <f t="shared" ref="C40:H40" si="25">100*C22/C28</f>
        <v>30.529193515598841</v>
      </c>
      <c r="D40" s="17">
        <f t="shared" si="25"/>
        <v>32.511480082502416</v>
      </c>
      <c r="E40" s="17">
        <f t="shared" si="25"/>
        <v>33.074892944734692</v>
      </c>
      <c r="F40" s="17">
        <f t="shared" si="25"/>
        <v>29.458207319346315</v>
      </c>
      <c r="G40" s="17">
        <f t="shared" si="25"/>
        <v>27.254338860072913</v>
      </c>
      <c r="H40" s="17">
        <f t="shared" si="25"/>
        <v>27.627888719556942</v>
      </c>
      <c r="I40" s="17">
        <f t="shared" ref="I40" si="26">100*I22/I28</f>
        <v>31.955941007359023</v>
      </c>
      <c r="J40" s="17">
        <f>100*J22/J28</f>
        <v>31.609297707531322</v>
      </c>
    </row>
    <row r="41" spans="1:10" ht="18" customHeight="1">
      <c r="A41" s="141" t="s">
        <v>182</v>
      </c>
      <c r="B41" s="141"/>
      <c r="C41" s="141"/>
      <c r="D41" s="141"/>
      <c r="E41" s="141"/>
      <c r="F41" s="141"/>
      <c r="G41" s="141"/>
      <c r="H41" s="141"/>
    </row>
  </sheetData>
  <mergeCells count="15">
    <mergeCell ref="A1:J1"/>
    <mergeCell ref="A2:J2"/>
    <mergeCell ref="A41:H41"/>
    <mergeCell ref="B5:B10"/>
    <mergeCell ref="B11:B16"/>
    <mergeCell ref="B17:B22"/>
    <mergeCell ref="B23:B28"/>
    <mergeCell ref="B29:B34"/>
    <mergeCell ref="B35:B40"/>
    <mergeCell ref="C6:J6"/>
    <mergeCell ref="C12:J12"/>
    <mergeCell ref="C18:J18"/>
    <mergeCell ref="C24:J24"/>
    <mergeCell ref="C30:J30"/>
    <mergeCell ref="C36:J36"/>
  </mergeCells>
  <printOptions horizontalCentered="1"/>
  <pageMargins left="0.70866141732283505" right="0.42" top="0.74803149606299202" bottom="0.74803149606299202" header="0.31496062992126" footer="0.31496062992126"/>
  <pageSetup scale="80" firstPageNumber="205" orientation="portrait" useFirstPageNumber="1" r:id="rId1"/>
  <headerFooter differentFirst="1"/>
  <rowBreaks count="1" manualBreakCount="1">
    <brk id="2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3"/>
  <sheetViews>
    <sheetView topLeftCell="A7" zoomScaleNormal="100" zoomScaleSheetLayoutView="100" workbookViewId="0">
      <selection activeCell="P10" sqref="P10"/>
    </sheetView>
  </sheetViews>
  <sheetFormatPr defaultColWidth="10.85546875" defaultRowHeight="15"/>
  <cols>
    <col min="1" max="1" width="37.7109375" customWidth="1"/>
    <col min="2" max="2" width="32.42578125" customWidth="1"/>
    <col min="3" max="5" width="8" customWidth="1"/>
    <col min="6" max="8" width="8" bestFit="1" customWidth="1"/>
    <col min="9" max="9" width="7.7109375" bestFit="1" customWidth="1"/>
    <col min="10" max="116" width="9.140625" customWidth="1"/>
    <col min="117" max="117" width="22.85546875" customWidth="1"/>
    <col min="118" max="118" width="16.7109375" customWidth="1"/>
    <col min="119" max="119" width="10.28515625" customWidth="1"/>
  </cols>
  <sheetData>
    <row r="1" spans="1:9" ht="30.75" customHeight="1">
      <c r="A1" s="143" t="s">
        <v>248</v>
      </c>
      <c r="B1" s="143"/>
      <c r="C1" s="143"/>
      <c r="D1" s="143"/>
      <c r="E1" s="143"/>
      <c r="F1" s="143"/>
      <c r="G1" s="143"/>
      <c r="H1" s="143"/>
      <c r="I1" s="143"/>
    </row>
    <row r="2" spans="1:9" ht="17.25" customHeight="1">
      <c r="A2" s="161" t="s">
        <v>104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" t="s">
        <v>183</v>
      </c>
      <c r="B3" s="1" t="s">
        <v>184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99" t="s">
        <v>219</v>
      </c>
    </row>
    <row r="4" spans="1:9">
      <c r="A4" s="2">
        <v>1</v>
      </c>
      <c r="B4" s="2">
        <v>2</v>
      </c>
      <c r="C4" s="2">
        <v>4</v>
      </c>
      <c r="D4" s="2">
        <v>5</v>
      </c>
      <c r="E4" s="2">
        <v>6</v>
      </c>
      <c r="F4" s="2">
        <v>7</v>
      </c>
      <c r="G4" s="2">
        <v>8</v>
      </c>
      <c r="H4" s="2">
        <v>7</v>
      </c>
      <c r="I4" s="2">
        <v>8</v>
      </c>
    </row>
    <row r="5" spans="1:9" ht="60">
      <c r="A5" s="118" t="s">
        <v>232</v>
      </c>
      <c r="B5" s="108" t="s">
        <v>224</v>
      </c>
      <c r="C5" s="109">
        <v>11174.6919941</v>
      </c>
      <c r="D5" s="109">
        <v>14056.264491</v>
      </c>
      <c r="E5" s="109">
        <v>12512.1929913</v>
      </c>
      <c r="F5" s="109">
        <v>12301.0747756</v>
      </c>
      <c r="G5" s="109">
        <v>19800.090660599999</v>
      </c>
      <c r="H5" s="109">
        <v>26641.6551869</v>
      </c>
      <c r="I5" s="109">
        <v>26551.953162199999</v>
      </c>
    </row>
    <row r="6" spans="1:9">
      <c r="A6" s="118" t="s">
        <v>233</v>
      </c>
      <c r="B6" s="108" t="s">
        <v>225</v>
      </c>
      <c r="C6" s="109">
        <v>95380.619424899996</v>
      </c>
      <c r="D6" s="109">
        <v>127855.22672989999</v>
      </c>
      <c r="E6" s="109">
        <v>124195.08951429999</v>
      </c>
      <c r="F6" s="109">
        <v>133636.55499239999</v>
      </c>
      <c r="G6" s="109">
        <v>164814.58074820001</v>
      </c>
      <c r="H6" s="109">
        <v>172356.96243660001</v>
      </c>
      <c r="I6" s="109">
        <v>168921.78585650001</v>
      </c>
    </row>
    <row r="7" spans="1:9" ht="30" customHeight="1">
      <c r="A7" s="6" t="s">
        <v>185</v>
      </c>
      <c r="B7" s="4" t="s">
        <v>186</v>
      </c>
      <c r="C7" s="5">
        <v>85447.295564300002</v>
      </c>
      <c r="D7" s="5">
        <v>103239.9270808</v>
      </c>
      <c r="E7" s="5">
        <v>115473.03198460001</v>
      </c>
      <c r="F7" s="5">
        <v>143738.3901432</v>
      </c>
      <c r="G7" s="5">
        <v>144580.8576663</v>
      </c>
      <c r="H7" s="5">
        <v>159643.64574840001</v>
      </c>
      <c r="I7" s="5">
        <v>183051.60671980001</v>
      </c>
    </row>
    <row r="8" spans="1:9" ht="30" customHeight="1">
      <c r="A8" s="6" t="s">
        <v>187</v>
      </c>
      <c r="B8" s="4" t="s">
        <v>188</v>
      </c>
      <c r="C8" s="5">
        <v>685.15820050000002</v>
      </c>
      <c r="D8" s="5">
        <v>1038.1600652</v>
      </c>
      <c r="E8" s="5">
        <v>836.76461989999996</v>
      </c>
      <c r="F8" s="5">
        <v>779.07901790000005</v>
      </c>
      <c r="G8" s="5">
        <v>629.58823310000002</v>
      </c>
      <c r="H8" s="5">
        <v>1057.3175845000001</v>
      </c>
      <c r="I8" s="5">
        <v>1077.3768944999999</v>
      </c>
    </row>
    <row r="9" spans="1:9" ht="49.5" customHeight="1">
      <c r="A9" s="118" t="s">
        <v>234</v>
      </c>
      <c r="B9" s="110" t="s">
        <v>226</v>
      </c>
      <c r="C9" s="5">
        <v>18950.794723200001</v>
      </c>
      <c r="D9" s="5">
        <v>23124.034641599999</v>
      </c>
      <c r="E9" s="5">
        <v>24409.439005699998</v>
      </c>
      <c r="F9" s="5">
        <v>22659.814929700002</v>
      </c>
      <c r="G9" s="5">
        <v>29513.239935900001</v>
      </c>
      <c r="H9" s="5">
        <v>26528.278576500001</v>
      </c>
      <c r="I9" s="5">
        <v>32997.238319700002</v>
      </c>
    </row>
    <row r="10" spans="1:9" ht="30" customHeight="1">
      <c r="A10" s="118" t="s">
        <v>235</v>
      </c>
      <c r="B10" s="110" t="s">
        <v>227</v>
      </c>
      <c r="C10" s="5">
        <v>25079.840921700001</v>
      </c>
      <c r="D10" s="5">
        <v>32396.5932613</v>
      </c>
      <c r="E10" s="5">
        <v>35662.926182900002</v>
      </c>
      <c r="F10" s="5">
        <v>37886.057323699999</v>
      </c>
      <c r="G10" s="5">
        <v>52415.702001400001</v>
      </c>
      <c r="H10" s="5">
        <v>63282.185257899997</v>
      </c>
      <c r="I10" s="5">
        <v>54454.416638000002</v>
      </c>
    </row>
    <row r="11" spans="1:9" ht="30" customHeight="1">
      <c r="A11" s="118" t="s">
        <v>236</v>
      </c>
      <c r="B11" s="110" t="s">
        <v>228</v>
      </c>
      <c r="C11" s="5">
        <v>40927.8164158</v>
      </c>
      <c r="D11" s="5">
        <v>56078.973326500003</v>
      </c>
      <c r="E11" s="5">
        <v>48969.666179500004</v>
      </c>
      <c r="F11" s="5">
        <v>51004.318336999997</v>
      </c>
      <c r="G11" s="5">
        <v>67439.756305699993</v>
      </c>
      <c r="H11" s="5">
        <v>61518.482909899998</v>
      </c>
      <c r="I11" s="5">
        <v>61117.061233499997</v>
      </c>
    </row>
    <row r="12" spans="1:9" ht="45">
      <c r="A12" s="117" t="s">
        <v>237</v>
      </c>
      <c r="B12" s="110" t="s">
        <v>229</v>
      </c>
      <c r="C12" s="5">
        <v>570.75080179999998</v>
      </c>
      <c r="D12" s="5">
        <v>738.70768499999997</v>
      </c>
      <c r="E12" s="5">
        <v>758.95067559999995</v>
      </c>
      <c r="F12" s="5">
        <v>820.58947599999999</v>
      </c>
      <c r="G12" s="5">
        <v>1141.479331</v>
      </c>
      <c r="H12" s="5">
        <v>964.02312730000006</v>
      </c>
      <c r="I12" s="5">
        <v>1096.8105250999999</v>
      </c>
    </row>
    <row r="13" spans="1:9" ht="30" customHeight="1">
      <c r="A13" s="118" t="s">
        <v>238</v>
      </c>
      <c r="B13" s="110" t="s">
        <v>230</v>
      </c>
      <c r="C13" s="5">
        <v>13984.427055599999</v>
      </c>
      <c r="D13" s="5">
        <v>16017.693773000001</v>
      </c>
      <c r="E13" s="5">
        <v>16961.692111699998</v>
      </c>
      <c r="F13" s="5">
        <v>11470.080468599999</v>
      </c>
      <c r="G13" s="5">
        <v>18069.671072199999</v>
      </c>
      <c r="H13" s="5">
        <v>15731.118712400001</v>
      </c>
      <c r="I13" s="5">
        <v>14576.4077356</v>
      </c>
    </row>
    <row r="14" spans="1:9" ht="30" customHeight="1">
      <c r="A14" s="118" t="s">
        <v>239</v>
      </c>
      <c r="B14" s="110" t="s">
        <v>231</v>
      </c>
      <c r="C14" s="5">
        <v>13212.000358699999</v>
      </c>
      <c r="D14" s="5">
        <v>13307.585079</v>
      </c>
      <c r="E14" s="5">
        <v>11824.161114799999</v>
      </c>
      <c r="F14" s="5">
        <v>9558.5470311000008</v>
      </c>
      <c r="G14" s="5">
        <v>15402.2125581</v>
      </c>
      <c r="H14" s="5">
        <v>14283.496584300001</v>
      </c>
      <c r="I14" s="5">
        <v>13569.2095386</v>
      </c>
    </row>
    <row r="15" spans="1:9" ht="30" customHeight="1">
      <c r="A15" s="45" t="s">
        <v>189</v>
      </c>
      <c r="B15" s="21" t="s">
        <v>190</v>
      </c>
      <c r="C15" s="111">
        <f>SUM(C5:C14)</f>
        <v>305413.39546059998</v>
      </c>
      <c r="D15" s="111">
        <f t="shared" ref="D15:I15" si="0">SUM(D5:D14)</f>
        <v>387853.16613329994</v>
      </c>
      <c r="E15" s="111">
        <f t="shared" si="0"/>
        <v>391603.91438029998</v>
      </c>
      <c r="F15" s="111">
        <f t="shared" si="0"/>
        <v>423854.50649519992</v>
      </c>
      <c r="G15" s="111">
        <f t="shared" si="0"/>
        <v>513807.17851250002</v>
      </c>
      <c r="H15" s="111">
        <f t="shared" si="0"/>
        <v>542007.16612469999</v>
      </c>
      <c r="I15" s="111">
        <f t="shared" si="0"/>
        <v>557413.8666234999</v>
      </c>
    </row>
    <row r="16" spans="1:9" ht="60">
      <c r="A16" s="118" t="s">
        <v>240</v>
      </c>
      <c r="B16" s="108" t="s">
        <v>224</v>
      </c>
      <c r="C16" s="112">
        <v>38927.032898899997</v>
      </c>
      <c r="D16" s="5">
        <v>53236.792281299997</v>
      </c>
      <c r="E16" s="112">
        <v>45045.3809033</v>
      </c>
      <c r="F16" s="5">
        <v>50955.461839000003</v>
      </c>
      <c r="G16" s="5">
        <v>76356.090143599999</v>
      </c>
      <c r="H16" s="5">
        <v>102894.9993451</v>
      </c>
      <c r="I16" s="5">
        <v>75653.182528399993</v>
      </c>
    </row>
    <row r="17" spans="1:9" ht="30" customHeight="1">
      <c r="A17" s="118" t="s">
        <v>241</v>
      </c>
      <c r="B17" s="108" t="s">
        <v>225</v>
      </c>
      <c r="C17" s="112">
        <v>123760.7625979</v>
      </c>
      <c r="D17" s="5">
        <v>156551.55009139999</v>
      </c>
      <c r="E17" s="112">
        <v>140204.55469349999</v>
      </c>
      <c r="F17" s="5">
        <v>145830.48480080001</v>
      </c>
      <c r="G17" s="5">
        <v>212614.95393729999</v>
      </c>
      <c r="H17" s="5">
        <v>232168.89938620001</v>
      </c>
      <c r="I17" s="5">
        <v>221364.84414520001</v>
      </c>
    </row>
    <row r="18" spans="1:9" ht="30" customHeight="1">
      <c r="A18" s="6" t="s">
        <v>191</v>
      </c>
      <c r="B18" s="4" t="s">
        <v>186</v>
      </c>
      <c r="C18" s="112">
        <v>12241.1329816</v>
      </c>
      <c r="D18" s="5">
        <v>14581.1332122</v>
      </c>
      <c r="E18" s="112">
        <v>16530.365243600001</v>
      </c>
      <c r="F18" s="5">
        <v>18934.356122900001</v>
      </c>
      <c r="G18" s="5">
        <v>25602.962954999999</v>
      </c>
      <c r="H18" s="5">
        <v>21022.827003900002</v>
      </c>
      <c r="I18" s="5">
        <v>21402.7542584</v>
      </c>
    </row>
    <row r="19" spans="1:9" ht="30" customHeight="1">
      <c r="A19" s="6" t="s">
        <v>192</v>
      </c>
      <c r="B19" s="4" t="s">
        <v>188</v>
      </c>
      <c r="C19" s="112">
        <v>30108.172553600001</v>
      </c>
      <c r="D19" s="5">
        <v>46456.754830600003</v>
      </c>
      <c r="E19" s="112">
        <v>47396.6963827</v>
      </c>
      <c r="F19" s="5">
        <v>51034.327705800002</v>
      </c>
      <c r="G19" s="5">
        <v>95328.830702000007</v>
      </c>
      <c r="H19" s="5">
        <v>123407.3770863</v>
      </c>
      <c r="I19" s="5">
        <v>73884.511786300005</v>
      </c>
    </row>
    <row r="20" spans="1:9" ht="30" customHeight="1">
      <c r="A20" s="118" t="s">
        <v>242</v>
      </c>
      <c r="B20" s="110" t="s">
        <v>226</v>
      </c>
      <c r="C20" s="112">
        <v>12995.2481357</v>
      </c>
      <c r="D20" s="5">
        <v>15459.5672151</v>
      </c>
      <c r="E20" s="112">
        <v>14518.3172839</v>
      </c>
      <c r="F20" s="5">
        <v>14036.0002504</v>
      </c>
      <c r="G20" s="5">
        <v>19431.150187300002</v>
      </c>
      <c r="H20" s="5">
        <v>20490.415617800001</v>
      </c>
      <c r="I20" s="5">
        <v>30116.3399422</v>
      </c>
    </row>
    <row r="21" spans="1:9" ht="30" customHeight="1">
      <c r="A21" s="118" t="s">
        <v>244</v>
      </c>
      <c r="B21" s="110" t="s">
        <v>227</v>
      </c>
      <c r="C21" s="112">
        <v>35521.015011099997</v>
      </c>
      <c r="D21" s="5">
        <v>41748.156658</v>
      </c>
      <c r="E21" s="112">
        <v>39069.435588499997</v>
      </c>
      <c r="F21" s="5">
        <v>45324.438606900003</v>
      </c>
      <c r="G21" s="5">
        <v>58634.014989099996</v>
      </c>
      <c r="H21" s="5">
        <v>65755.977414399997</v>
      </c>
      <c r="I21" s="5">
        <v>61486.050055300002</v>
      </c>
    </row>
    <row r="22" spans="1:9" ht="30" customHeight="1">
      <c r="A22" s="118" t="s">
        <v>243</v>
      </c>
      <c r="B22" s="110" t="s">
        <v>228</v>
      </c>
      <c r="C22" s="112">
        <v>89768.374270999993</v>
      </c>
      <c r="D22" s="5">
        <v>106591.4572907</v>
      </c>
      <c r="E22" s="112">
        <v>100607.2230304</v>
      </c>
      <c r="F22" s="5">
        <v>98392.185701800001</v>
      </c>
      <c r="G22" s="5">
        <v>149066.5944577</v>
      </c>
      <c r="H22" s="5">
        <v>185547.1595833</v>
      </c>
      <c r="I22" s="5">
        <v>180724.96559380001</v>
      </c>
    </row>
    <row r="23" spans="1:9" ht="30" customHeight="1">
      <c r="A23" s="117" t="s">
        <v>245</v>
      </c>
      <c r="B23" s="110" t="s">
        <v>229</v>
      </c>
      <c r="C23" s="112">
        <v>6686.8951225999999</v>
      </c>
      <c r="D23" s="5">
        <v>7896.0303604000001</v>
      </c>
      <c r="E23" s="112">
        <v>6078.7489825000002</v>
      </c>
      <c r="F23" s="5">
        <v>6268.7565702000002</v>
      </c>
      <c r="G23" s="5">
        <v>9154.3458148000009</v>
      </c>
      <c r="H23" s="5">
        <v>11121.3681958</v>
      </c>
      <c r="I23" s="5">
        <v>9860.6429477999991</v>
      </c>
    </row>
    <row r="24" spans="1:9" ht="30" customHeight="1">
      <c r="A24" s="118" t="s">
        <v>247</v>
      </c>
      <c r="B24" s="110" t="s">
        <v>230</v>
      </c>
      <c r="C24" s="112">
        <v>5538.2825652000001</v>
      </c>
      <c r="D24" s="5">
        <v>6842.9030695000001</v>
      </c>
      <c r="E24" s="112">
        <v>7351.0905161999999</v>
      </c>
      <c r="F24" s="5">
        <v>6726.9334415000003</v>
      </c>
      <c r="G24" s="5">
        <v>11143.8047654</v>
      </c>
      <c r="H24" s="5">
        <v>14287.3559764</v>
      </c>
      <c r="I24" s="5">
        <v>13711.444432</v>
      </c>
    </row>
    <row r="25" spans="1:9" ht="30" customHeight="1">
      <c r="A25" s="118" t="s">
        <v>246</v>
      </c>
      <c r="B25" s="110" t="s">
        <v>231</v>
      </c>
      <c r="C25" s="112">
        <v>4658.3264399</v>
      </c>
      <c r="D25" s="5">
        <v>6507.8355312000003</v>
      </c>
      <c r="E25" s="112">
        <v>6785.4121777999999</v>
      </c>
      <c r="F25" s="5">
        <v>6179.9893561999997</v>
      </c>
      <c r="G25" s="5">
        <v>7714.0742738999998</v>
      </c>
      <c r="H25" s="5">
        <v>9822.0444208999997</v>
      </c>
      <c r="I25" s="5">
        <v>7460.4701292</v>
      </c>
    </row>
    <row r="26" spans="1:9" ht="30" customHeight="1">
      <c r="A26" s="45" t="s">
        <v>199</v>
      </c>
      <c r="B26" s="21" t="s">
        <v>190</v>
      </c>
      <c r="C26" s="111">
        <f>SUM(C16:C25)</f>
        <v>360205.24257749994</v>
      </c>
      <c r="D26" s="111">
        <f t="shared" ref="D26:I26" si="1">SUM(D16:D25)</f>
        <v>455872.18054039998</v>
      </c>
      <c r="E26" s="111">
        <f t="shared" si="1"/>
        <v>423587.22480240004</v>
      </c>
      <c r="F26" s="111">
        <f t="shared" si="1"/>
        <v>443682.93439549999</v>
      </c>
      <c r="G26" s="111">
        <f t="shared" si="1"/>
        <v>665046.82222610002</v>
      </c>
      <c r="H26" s="111">
        <f t="shared" si="1"/>
        <v>786518.42403010011</v>
      </c>
      <c r="I26" s="111">
        <f t="shared" si="1"/>
        <v>695665.20581860014</v>
      </c>
    </row>
    <row r="27" spans="1:9" ht="30" customHeight="1">
      <c r="A27" s="45" t="s">
        <v>193</v>
      </c>
      <c r="B27" s="21" t="s">
        <v>194</v>
      </c>
      <c r="C27" s="111">
        <v>1065110.7105</v>
      </c>
      <c r="D27" s="52">
        <v>1364718.3073</v>
      </c>
      <c r="E27" s="111">
        <v>1417091.432635</v>
      </c>
      <c r="F27" s="52">
        <v>1468768.3916367653</v>
      </c>
      <c r="G27" s="52">
        <v>1908567.5437926201</v>
      </c>
      <c r="H27" s="52">
        <v>2219310.2887252965</v>
      </c>
      <c r="I27" s="164"/>
    </row>
    <row r="28" spans="1:9" ht="30" customHeight="1">
      <c r="A28" s="118" t="s">
        <v>195</v>
      </c>
      <c r="B28" s="110" t="s">
        <v>249</v>
      </c>
      <c r="C28" s="113">
        <f>C27+C26-C15</f>
        <v>1119902.5576169</v>
      </c>
      <c r="D28" s="113">
        <f t="shared" ref="D28:F28" si="2">D27+D26-D15</f>
        <v>1432737.3217071001</v>
      </c>
      <c r="E28" s="113">
        <f t="shared" si="2"/>
        <v>1449074.7430571001</v>
      </c>
      <c r="F28" s="113">
        <f t="shared" si="2"/>
        <v>1488596.8195370655</v>
      </c>
      <c r="G28" s="113">
        <f>G27+G26-G15</f>
        <v>2059807.1875062198</v>
      </c>
      <c r="H28" s="113">
        <f>H27+H26-H15</f>
        <v>2463821.5466306964</v>
      </c>
      <c r="I28" s="165"/>
    </row>
    <row r="29" spans="1:9" ht="30" customHeight="1">
      <c r="A29" s="162" t="s">
        <v>196</v>
      </c>
      <c r="B29" s="162"/>
      <c r="C29" s="7">
        <f>100*(C15/C27)</f>
        <v>28.67433332984027</v>
      </c>
      <c r="D29" s="7">
        <f>100*(D15/D27)</f>
        <v>28.420016354923849</v>
      </c>
      <c r="E29" s="7">
        <f t="shared" ref="E29:F29" si="3">100*(E15/E27)</f>
        <v>27.634343512481408</v>
      </c>
      <c r="F29" s="7">
        <f t="shared" si="3"/>
        <v>28.857817809032856</v>
      </c>
      <c r="G29" s="7">
        <f>100*(G15/G27)</f>
        <v>26.921089598510378</v>
      </c>
      <c r="H29" s="7">
        <f>100*(H15/H27)</f>
        <v>24.422324759103976</v>
      </c>
      <c r="I29" s="165"/>
    </row>
    <row r="30" spans="1:9" ht="30" customHeight="1">
      <c r="A30" s="162" t="s">
        <v>197</v>
      </c>
      <c r="B30" s="162"/>
      <c r="C30" s="7">
        <f>100*(C26/C28)</f>
        <v>32.163980707750127</v>
      </c>
      <c r="D30" s="7">
        <f t="shared" ref="D30:F30" si="4">100*(D26/D28)</f>
        <v>31.818266588967635</v>
      </c>
      <c r="E30" s="7">
        <f t="shared" si="4"/>
        <v>29.231564957702723</v>
      </c>
      <c r="F30" s="7">
        <f t="shared" si="4"/>
        <v>29.805446886113845</v>
      </c>
      <c r="G30" s="7">
        <f>100*(G26/G28)</f>
        <v>32.286848315703907</v>
      </c>
      <c r="H30" s="7">
        <f>100*(H26/H28)</f>
        <v>31.922702563652507</v>
      </c>
      <c r="I30" s="166"/>
    </row>
    <row r="31" spans="1:9" ht="96.75" customHeight="1">
      <c r="A31" s="141" t="s">
        <v>223</v>
      </c>
      <c r="B31" s="141"/>
      <c r="C31" s="141"/>
      <c r="D31" s="141"/>
      <c r="E31" s="141"/>
      <c r="F31" s="141"/>
      <c r="G31" s="141"/>
    </row>
    <row r="32" spans="1:9">
      <c r="A32" s="163" t="s">
        <v>198</v>
      </c>
      <c r="B32" s="163"/>
      <c r="C32" s="163"/>
      <c r="D32" s="163"/>
      <c r="E32" s="163"/>
      <c r="F32" s="163"/>
      <c r="G32" s="163"/>
    </row>
    <row r="33" spans="1:7" ht="29.25" customHeight="1">
      <c r="A33" s="136" t="s">
        <v>217</v>
      </c>
      <c r="B33" s="136"/>
      <c r="C33" s="136"/>
      <c r="D33" s="136"/>
      <c r="E33" s="136"/>
      <c r="F33" s="136"/>
      <c r="G33" s="136"/>
    </row>
  </sheetData>
  <mergeCells count="8">
    <mergeCell ref="A33:G33"/>
    <mergeCell ref="A1:I1"/>
    <mergeCell ref="A2:I2"/>
    <mergeCell ref="A29:B29"/>
    <mergeCell ref="A30:B30"/>
    <mergeCell ref="A31:G31"/>
    <mergeCell ref="A32:G32"/>
    <mergeCell ref="I27:I30"/>
  </mergeCells>
  <printOptions horizontalCentered="1"/>
  <pageMargins left="0.32" right="0.17" top="0.5" bottom="0.74803149606299202" header="0.31496062992126" footer="0.31496062992126"/>
  <pageSetup paperSize="9" scale="72" firstPageNumber="207" orientation="portrait" useFirstPageNumber="1" r:id="rId1"/>
  <headerFooter differentFirst="1"/>
  <ignoredErrors>
    <ignoredError sqref="C15:I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zoomScaleNormal="100" workbookViewId="0">
      <selection activeCell="B23" sqref="B23"/>
    </sheetView>
  </sheetViews>
  <sheetFormatPr defaultColWidth="9.140625" defaultRowHeight="15"/>
  <cols>
    <col min="1" max="1" width="21.85546875" customWidth="1"/>
    <col min="2" max="2" width="10.85546875" customWidth="1"/>
    <col min="3" max="6" width="8.85546875" customWidth="1"/>
  </cols>
  <sheetData>
    <row r="1" spans="1:24" ht="21.75" customHeight="1">
      <c r="A1" s="122" t="s">
        <v>220</v>
      </c>
      <c r="B1" s="122"/>
      <c r="C1" s="122"/>
      <c r="D1" s="122"/>
      <c r="E1" s="122"/>
      <c r="F1" s="122"/>
      <c r="G1" s="122"/>
      <c r="H1" s="122"/>
    </row>
    <row r="2" spans="1:24">
      <c r="A2" s="1" t="s">
        <v>0</v>
      </c>
      <c r="B2" s="1" t="s">
        <v>1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219</v>
      </c>
    </row>
    <row r="3" spans="1:24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</row>
    <row r="4" spans="1:24" ht="30" customHeight="1">
      <c r="A4" s="82" t="s">
        <v>8</v>
      </c>
      <c r="B4" s="83">
        <v>10.333500000000001</v>
      </c>
      <c r="C4" s="7">
        <v>7.4</v>
      </c>
      <c r="D4" s="7">
        <v>-0.4</v>
      </c>
      <c r="E4" s="7">
        <v>-1.9</v>
      </c>
      <c r="F4" s="7">
        <v>8.5</v>
      </c>
      <c r="G4" s="7">
        <v>14.8</v>
      </c>
      <c r="H4" s="7">
        <v>11.8</v>
      </c>
      <c r="J4" s="114"/>
      <c r="K4" s="114"/>
      <c r="L4" s="114"/>
      <c r="M4" s="114"/>
      <c r="N4" s="114"/>
      <c r="O4" s="114"/>
      <c r="P4" s="114"/>
      <c r="R4" s="86"/>
      <c r="S4" s="86"/>
      <c r="T4" s="86"/>
      <c r="U4" s="86"/>
      <c r="V4" s="86"/>
      <c r="W4" s="86"/>
      <c r="X4" s="86"/>
    </row>
    <row r="5" spans="1:24" ht="30" customHeight="1">
      <c r="A5" s="82" t="s">
        <v>9</v>
      </c>
      <c r="B5" s="83">
        <v>8.9832999999999998</v>
      </c>
      <c r="C5" s="7">
        <v>-4.0999999999999996</v>
      </c>
      <c r="D5" s="7">
        <v>-5.9</v>
      </c>
      <c r="E5" s="7">
        <v>-5.2</v>
      </c>
      <c r="F5" s="7">
        <v>-2.6</v>
      </c>
      <c r="G5" s="7">
        <v>-1.7</v>
      </c>
      <c r="H5" s="7">
        <v>0.6</v>
      </c>
      <c r="J5" s="114"/>
      <c r="K5" s="114"/>
      <c r="L5" s="114"/>
      <c r="M5" s="114"/>
      <c r="N5" s="114"/>
      <c r="O5" s="114"/>
      <c r="P5" s="114"/>
      <c r="R5" s="86"/>
      <c r="S5" s="86"/>
      <c r="T5" s="86"/>
      <c r="U5" s="86"/>
      <c r="V5" s="86"/>
      <c r="W5" s="86"/>
      <c r="X5" s="86"/>
    </row>
    <row r="6" spans="1:24" ht="30" customHeight="1">
      <c r="A6" s="82" t="s">
        <v>10</v>
      </c>
      <c r="B6" s="83">
        <v>6.8768000000000002</v>
      </c>
      <c r="C6" s="7">
        <v>0.8</v>
      </c>
      <c r="D6" s="7">
        <v>-5.6</v>
      </c>
      <c r="E6" s="7">
        <v>-8.1999999999999993</v>
      </c>
      <c r="F6" s="7">
        <v>19.2</v>
      </c>
      <c r="G6" s="7">
        <v>1.6</v>
      </c>
      <c r="H6" s="7">
        <v>6.1</v>
      </c>
      <c r="J6" s="114"/>
      <c r="K6" s="114"/>
      <c r="L6" s="114"/>
      <c r="M6" s="114"/>
      <c r="N6" s="114"/>
      <c r="O6" s="114"/>
      <c r="P6" s="114"/>
      <c r="R6" s="86"/>
      <c r="S6" s="86"/>
      <c r="T6" s="86"/>
      <c r="U6" s="86"/>
      <c r="V6" s="86"/>
      <c r="W6" s="86"/>
      <c r="X6" s="86"/>
    </row>
    <row r="7" spans="1:24" ht="30" customHeight="1">
      <c r="A7" s="6" t="s">
        <v>11</v>
      </c>
      <c r="B7" s="83">
        <v>28.037600000000001</v>
      </c>
      <c r="C7" s="7">
        <v>3.1</v>
      </c>
      <c r="D7" s="7">
        <v>0.2</v>
      </c>
      <c r="E7" s="7">
        <v>-11.2</v>
      </c>
      <c r="F7" s="7">
        <v>8.9</v>
      </c>
      <c r="G7" s="7">
        <v>4.8</v>
      </c>
      <c r="H7" s="7">
        <v>3.6</v>
      </c>
      <c r="J7" s="114"/>
      <c r="K7" s="114"/>
      <c r="L7" s="114"/>
      <c r="M7" s="114"/>
      <c r="N7" s="114"/>
      <c r="O7" s="114"/>
      <c r="P7" s="114"/>
      <c r="R7" s="86"/>
      <c r="S7" s="86"/>
      <c r="T7" s="86"/>
      <c r="U7" s="86"/>
      <c r="V7" s="86"/>
      <c r="W7" s="86"/>
      <c r="X7" s="86"/>
    </row>
    <row r="8" spans="1:24" ht="30" customHeight="1">
      <c r="A8" s="82" t="s">
        <v>12</v>
      </c>
      <c r="B8" s="83">
        <v>2.6276000000000002</v>
      </c>
      <c r="C8" s="7">
        <v>0.3</v>
      </c>
      <c r="D8" s="7">
        <v>2.7</v>
      </c>
      <c r="E8" s="7">
        <v>1.7</v>
      </c>
      <c r="F8" s="7">
        <v>0.7</v>
      </c>
      <c r="G8" s="7">
        <v>11.3</v>
      </c>
      <c r="H8" s="7">
        <v>3.7</v>
      </c>
      <c r="J8" s="114"/>
      <c r="K8" s="114"/>
      <c r="L8" s="114"/>
      <c r="M8" s="114"/>
      <c r="N8" s="114"/>
      <c r="O8" s="114"/>
      <c r="P8" s="114"/>
      <c r="R8" s="86"/>
      <c r="S8" s="86"/>
      <c r="T8" s="86"/>
      <c r="U8" s="86"/>
      <c r="V8" s="86"/>
      <c r="W8" s="86"/>
      <c r="X8" s="86"/>
    </row>
    <row r="9" spans="1:24" ht="30" customHeight="1">
      <c r="A9" s="82" t="s">
        <v>13</v>
      </c>
      <c r="B9" s="83">
        <v>17.916599999999999</v>
      </c>
      <c r="C9" s="7">
        <v>5.0999999999999996</v>
      </c>
      <c r="D9" s="7">
        <v>3.4</v>
      </c>
      <c r="E9" s="7">
        <v>-8.6999999999999993</v>
      </c>
      <c r="F9" s="7">
        <v>16.899999999999999</v>
      </c>
      <c r="G9" s="7">
        <v>9.3000000000000007</v>
      </c>
      <c r="H9" s="7">
        <v>12.5</v>
      </c>
      <c r="J9" s="114"/>
      <c r="K9" s="114"/>
      <c r="L9" s="114"/>
      <c r="M9" s="114"/>
      <c r="N9" s="114"/>
      <c r="O9" s="114"/>
      <c r="P9" s="114"/>
      <c r="R9" s="86"/>
      <c r="S9" s="86"/>
      <c r="T9" s="86"/>
      <c r="U9" s="86"/>
      <c r="V9" s="86"/>
      <c r="W9" s="86"/>
      <c r="X9" s="86"/>
    </row>
    <row r="10" spans="1:24" ht="30" customHeight="1">
      <c r="A10" s="82" t="s">
        <v>14</v>
      </c>
      <c r="B10" s="83">
        <v>5.3719999999999999</v>
      </c>
      <c r="C10" s="7">
        <v>13.3</v>
      </c>
      <c r="D10" s="7">
        <v>-0.9</v>
      </c>
      <c r="E10" s="7">
        <v>-10.8</v>
      </c>
      <c r="F10" s="7">
        <v>20.8</v>
      </c>
      <c r="G10" s="7">
        <v>8.6999999999999993</v>
      </c>
      <c r="H10" s="7">
        <v>8.9</v>
      </c>
      <c r="J10" s="114"/>
      <c r="K10" s="114"/>
      <c r="L10" s="114"/>
      <c r="M10" s="114"/>
      <c r="N10" s="114"/>
      <c r="O10" s="114"/>
      <c r="P10" s="114"/>
      <c r="R10" s="86"/>
      <c r="S10" s="86"/>
      <c r="T10" s="86"/>
      <c r="U10" s="86"/>
      <c r="V10" s="86"/>
      <c r="W10" s="86"/>
      <c r="X10" s="86"/>
    </row>
    <row r="11" spans="1:24" ht="30" customHeight="1">
      <c r="A11" s="82" t="s">
        <v>15</v>
      </c>
      <c r="B11" s="83">
        <v>19.853000000000002</v>
      </c>
      <c r="C11" s="7">
        <v>5.2</v>
      </c>
      <c r="D11" s="7">
        <v>0.9</v>
      </c>
      <c r="E11" s="7">
        <v>-0.5</v>
      </c>
      <c r="F11" s="7">
        <v>8</v>
      </c>
      <c r="G11" s="7">
        <v>8.9</v>
      </c>
      <c r="H11" s="7">
        <v>7.1</v>
      </c>
      <c r="J11" s="114"/>
      <c r="K11" s="114"/>
      <c r="L11" s="114"/>
      <c r="M11" s="114"/>
      <c r="N11" s="114"/>
      <c r="O11" s="114"/>
      <c r="P11" s="114"/>
      <c r="R11" s="86"/>
      <c r="S11" s="86"/>
      <c r="T11" s="86"/>
      <c r="U11" s="86"/>
      <c r="V11" s="86"/>
      <c r="W11" s="86"/>
      <c r="X11" s="86"/>
    </row>
    <row r="12" spans="1:24" ht="30" customHeight="1">
      <c r="A12" s="84" t="s">
        <v>16</v>
      </c>
      <c r="B12" s="83">
        <v>100</v>
      </c>
      <c r="C12" s="85">
        <v>4.4000000000000004</v>
      </c>
      <c r="D12" s="85">
        <v>0.4</v>
      </c>
      <c r="E12" s="85">
        <v>-6.4</v>
      </c>
      <c r="F12" s="85">
        <v>10.4</v>
      </c>
      <c r="G12" s="85">
        <v>7.8</v>
      </c>
      <c r="H12" s="85">
        <v>7.6</v>
      </c>
      <c r="J12" s="114"/>
      <c r="K12" s="114"/>
      <c r="L12" s="114"/>
      <c r="M12" s="114"/>
      <c r="N12" s="114"/>
      <c r="O12" s="114"/>
      <c r="P12" s="114"/>
      <c r="R12" s="86"/>
      <c r="S12" s="86"/>
      <c r="T12" s="86"/>
      <c r="U12" s="86"/>
      <c r="V12" s="86"/>
      <c r="W12" s="86"/>
      <c r="X12" s="86"/>
    </row>
    <row r="13" spans="1:24" ht="15" customHeight="1">
      <c r="A13" s="123" t="s">
        <v>50</v>
      </c>
      <c r="B13" s="123"/>
      <c r="C13" s="123"/>
      <c r="D13" s="123"/>
      <c r="E13" s="123"/>
      <c r="F13" s="123"/>
      <c r="G13" s="123"/>
    </row>
  </sheetData>
  <mergeCells count="2">
    <mergeCell ref="A1:H1"/>
    <mergeCell ref="A13:G13"/>
  </mergeCells>
  <pageMargins left="0.70866141732283505" right="0.70866141732283505" top="0.74803149606299202" bottom="0.74803149606299202" header="0.31496062992126" footer="0.31496062992126"/>
  <pageSetup firstPageNumber="189" orientation="landscape" useFirstPageNumber="1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3"/>
  <sheetViews>
    <sheetView zoomScaleNormal="100" workbookViewId="0">
      <selection activeCell="F17" sqref="F17"/>
    </sheetView>
  </sheetViews>
  <sheetFormatPr defaultColWidth="9.140625" defaultRowHeight="15"/>
  <cols>
    <col min="1" max="1" width="18.7109375" customWidth="1"/>
    <col min="2" max="2" width="12.5703125" customWidth="1"/>
    <col min="3" max="3" width="12.5703125" hidden="1" customWidth="1"/>
    <col min="4" max="7" width="12.5703125" customWidth="1"/>
  </cols>
  <sheetData>
    <row r="1" spans="1:25" ht="19.5" customHeight="1">
      <c r="A1" s="122" t="s">
        <v>221</v>
      </c>
      <c r="B1" s="122"/>
      <c r="C1" s="122"/>
      <c r="D1" s="122"/>
      <c r="E1" s="122"/>
      <c r="F1" s="122"/>
      <c r="G1" s="122"/>
      <c r="H1" s="122"/>
      <c r="I1" s="122"/>
    </row>
    <row r="2" spans="1:25">
      <c r="A2" s="58" t="s">
        <v>0</v>
      </c>
      <c r="B2" s="21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21" t="s">
        <v>6</v>
      </c>
      <c r="H2" s="21" t="s">
        <v>7</v>
      </c>
      <c r="I2" s="21" t="s">
        <v>219</v>
      </c>
    </row>
    <row r="3" spans="1:25">
      <c r="A3" s="2">
        <v>1</v>
      </c>
      <c r="B3" s="2">
        <v>2</v>
      </c>
      <c r="C3" s="2">
        <v>3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</row>
    <row r="4" spans="1:25" ht="30" customHeight="1">
      <c r="A4" s="6" t="s">
        <v>42</v>
      </c>
      <c r="B4" s="59">
        <v>10.333500000000001</v>
      </c>
      <c r="C4" s="60">
        <v>124.87884034847566</v>
      </c>
      <c r="D4" s="60">
        <v>134.0987589407936</v>
      </c>
      <c r="E4" s="60">
        <v>133.62391101360723</v>
      </c>
      <c r="F4" s="60">
        <v>131.12928228884314</v>
      </c>
      <c r="G4" s="60">
        <v>142.33997225974306</v>
      </c>
      <c r="H4" s="60">
        <v>163.46753211433338</v>
      </c>
      <c r="I4" s="60">
        <v>182.7</v>
      </c>
      <c r="K4" s="114"/>
      <c r="L4" s="114"/>
      <c r="M4" s="114"/>
      <c r="N4" s="114"/>
      <c r="O4" s="114"/>
      <c r="P4" s="114"/>
      <c r="Q4" s="114"/>
      <c r="S4" s="115"/>
      <c r="T4" s="116"/>
      <c r="U4" s="116"/>
      <c r="V4" s="116"/>
      <c r="W4" s="116"/>
      <c r="X4" s="116"/>
      <c r="Y4" s="116"/>
    </row>
    <row r="5" spans="1:25" ht="30" customHeight="1">
      <c r="A5" s="6" t="s">
        <v>43</v>
      </c>
      <c r="B5" s="59">
        <v>8.9832999999999998</v>
      </c>
      <c r="C5" s="60">
        <v>93.683830812921201</v>
      </c>
      <c r="D5" s="60">
        <v>89.796765520751435</v>
      </c>
      <c r="E5" s="60">
        <v>84.456740162609449</v>
      </c>
      <c r="F5" s="60">
        <v>80.057246961913833</v>
      </c>
      <c r="G5" s="60">
        <v>77.946401215867724</v>
      </c>
      <c r="H5" s="60">
        <v>76.604898388460711</v>
      </c>
      <c r="I5" s="60">
        <v>77.099999999999994</v>
      </c>
      <c r="K5" s="114"/>
      <c r="L5" s="114"/>
      <c r="M5" s="114"/>
      <c r="N5" s="114"/>
      <c r="O5" s="114"/>
      <c r="P5" s="114"/>
      <c r="Q5" s="114"/>
      <c r="S5" s="115"/>
      <c r="T5" s="116"/>
      <c r="U5" s="116"/>
      <c r="V5" s="116"/>
      <c r="W5" s="116"/>
      <c r="X5" s="116"/>
      <c r="Y5" s="116"/>
    </row>
    <row r="6" spans="1:25" ht="30" customHeight="1">
      <c r="A6" s="6" t="s">
        <v>44</v>
      </c>
      <c r="B6" s="59">
        <v>6.8768000000000002</v>
      </c>
      <c r="C6" s="60">
        <v>68.422977877747414</v>
      </c>
      <c r="D6" s="60">
        <v>68.983642604490328</v>
      </c>
      <c r="E6" s="60">
        <v>65.094386962788136</v>
      </c>
      <c r="F6" s="60">
        <v>59.7761786192332</v>
      </c>
      <c r="G6" s="60">
        <v>71.278845800801633</v>
      </c>
      <c r="H6" s="60">
        <v>72.419430532152361</v>
      </c>
      <c r="I6" s="60">
        <v>76.8</v>
      </c>
      <c r="K6" s="114"/>
      <c r="L6" s="114"/>
      <c r="M6" s="114"/>
      <c r="N6" s="114"/>
      <c r="O6" s="114"/>
      <c r="P6" s="114"/>
      <c r="Q6" s="114"/>
      <c r="S6" s="115"/>
      <c r="T6" s="116"/>
      <c r="U6" s="116"/>
      <c r="V6" s="116"/>
      <c r="W6" s="116"/>
      <c r="X6" s="116"/>
      <c r="Y6" s="116"/>
    </row>
    <row r="7" spans="1:25" ht="30" customHeight="1">
      <c r="A7" s="6" t="s">
        <v>45</v>
      </c>
      <c r="B7" s="59">
        <v>28.037600000000001</v>
      </c>
      <c r="C7" s="60">
        <v>125.19511753009562</v>
      </c>
      <c r="D7" s="60">
        <v>129.11358262109925</v>
      </c>
      <c r="E7" s="60">
        <v>129.39890494079205</v>
      </c>
      <c r="F7" s="60">
        <v>114.87894682126506</v>
      </c>
      <c r="G7" s="60">
        <v>125.14314410190569</v>
      </c>
      <c r="H7" s="60">
        <v>131.17902725756787</v>
      </c>
      <c r="I7" s="60">
        <v>135.9</v>
      </c>
      <c r="K7" s="114"/>
      <c r="L7" s="114"/>
      <c r="M7" s="114"/>
      <c r="N7" s="114"/>
      <c r="O7" s="114"/>
      <c r="P7" s="114"/>
      <c r="Q7" s="114"/>
      <c r="S7" s="115"/>
      <c r="T7" s="116"/>
      <c r="U7" s="116"/>
      <c r="V7" s="116"/>
      <c r="W7" s="116"/>
      <c r="X7" s="116"/>
      <c r="Y7" s="116"/>
    </row>
    <row r="8" spans="1:25" ht="30" customHeight="1">
      <c r="A8" s="6" t="s">
        <v>46</v>
      </c>
      <c r="B8" s="59">
        <v>2.6276000000000002</v>
      </c>
      <c r="C8" s="60">
        <v>106.61471374749539</v>
      </c>
      <c r="D8" s="60">
        <v>106.97625242723454</v>
      </c>
      <c r="E8" s="60">
        <v>109.8311702042616</v>
      </c>
      <c r="F8" s="60">
        <v>111.64531044104108</v>
      </c>
      <c r="G8" s="60">
        <v>112.42022037871304</v>
      </c>
      <c r="H8" s="60">
        <v>125.13931617099077</v>
      </c>
      <c r="I8" s="60">
        <v>129.80000000000001</v>
      </c>
      <c r="K8" s="114"/>
      <c r="L8" s="114"/>
      <c r="M8" s="114"/>
      <c r="N8" s="114"/>
      <c r="O8" s="114"/>
      <c r="P8" s="114"/>
      <c r="Q8" s="114"/>
      <c r="S8" s="115"/>
      <c r="T8" s="116"/>
      <c r="U8" s="116"/>
      <c r="V8" s="116"/>
      <c r="W8" s="116"/>
      <c r="X8" s="116"/>
      <c r="Y8" s="116"/>
    </row>
    <row r="9" spans="1:25" ht="30" customHeight="1">
      <c r="A9" s="6" t="s">
        <v>47</v>
      </c>
      <c r="B9" s="59">
        <v>17.916599999999999</v>
      </c>
      <c r="C9" s="60">
        <v>140.51283406211607</v>
      </c>
      <c r="D9" s="60">
        <v>147.66767507298837</v>
      </c>
      <c r="E9" s="60">
        <v>152.62295731667044</v>
      </c>
      <c r="F9" s="60">
        <v>139.40050464351296</v>
      </c>
      <c r="G9" s="60">
        <v>163.01702841592137</v>
      </c>
      <c r="H9" s="60">
        <v>178.11670211501118</v>
      </c>
      <c r="I9" s="60">
        <v>200.4</v>
      </c>
      <c r="K9" s="114"/>
      <c r="L9" s="114"/>
      <c r="M9" s="114"/>
      <c r="N9" s="114"/>
      <c r="O9" s="114"/>
      <c r="P9" s="114"/>
      <c r="Q9" s="114"/>
      <c r="S9" s="115"/>
      <c r="T9" s="116"/>
      <c r="U9" s="116"/>
      <c r="V9" s="116"/>
      <c r="W9" s="116"/>
      <c r="X9" s="116"/>
      <c r="Y9" s="116"/>
    </row>
    <row r="10" spans="1:25" ht="30" customHeight="1">
      <c r="A10" s="6" t="s">
        <v>48</v>
      </c>
      <c r="B10" s="59">
        <v>5.3719999999999999</v>
      </c>
      <c r="C10" s="60">
        <v>129.72156862745098</v>
      </c>
      <c r="D10" s="60">
        <v>146.98126361655775</v>
      </c>
      <c r="E10" s="60">
        <v>145.69324618736383</v>
      </c>
      <c r="F10" s="60">
        <v>129.96122004357298</v>
      </c>
      <c r="G10" s="60">
        <v>156.94771241830065</v>
      </c>
      <c r="H10" s="60">
        <v>170.6082788671024</v>
      </c>
      <c r="I10" s="60">
        <v>185.7</v>
      </c>
      <c r="K10" s="114"/>
      <c r="L10" s="114"/>
      <c r="M10" s="114"/>
      <c r="N10" s="114"/>
      <c r="O10" s="114"/>
      <c r="P10" s="114"/>
      <c r="Q10" s="114"/>
      <c r="S10" s="115"/>
      <c r="T10" s="116"/>
      <c r="U10" s="116"/>
      <c r="V10" s="116"/>
      <c r="W10" s="116"/>
      <c r="X10" s="116"/>
      <c r="Y10" s="116"/>
    </row>
    <row r="11" spans="1:25" ht="30" customHeight="1">
      <c r="A11" s="6" t="s">
        <v>49</v>
      </c>
      <c r="B11" s="59">
        <v>19.853000000000002</v>
      </c>
      <c r="C11" s="60">
        <v>149.17556736990716</v>
      </c>
      <c r="D11" s="60">
        <v>156.87178397564278</v>
      </c>
      <c r="E11" s="60">
        <v>158.35201255459873</v>
      </c>
      <c r="F11" s="60">
        <v>157.57318626822635</v>
      </c>
      <c r="G11" s="60">
        <v>170.11909921424632</v>
      </c>
      <c r="H11" s="60">
        <v>185.24023543088302</v>
      </c>
      <c r="I11" s="60">
        <v>198.3</v>
      </c>
      <c r="K11" s="114"/>
      <c r="L11" s="114"/>
      <c r="M11" s="114"/>
      <c r="N11" s="114"/>
      <c r="O11" s="114"/>
      <c r="P11" s="114"/>
      <c r="Q11" s="114"/>
      <c r="S11" s="115"/>
      <c r="T11" s="116"/>
      <c r="U11" s="116"/>
      <c r="V11" s="116"/>
      <c r="W11" s="116"/>
      <c r="X11" s="116"/>
      <c r="Y11" s="116"/>
    </row>
    <row r="12" spans="1:25" ht="30" customHeight="1">
      <c r="A12" s="45" t="s">
        <v>16</v>
      </c>
      <c r="B12" s="59">
        <f>SUM(B4:B11)</f>
        <v>100.00040000000001</v>
      </c>
      <c r="C12" s="61">
        <v>125.68780837493506</v>
      </c>
      <c r="D12" s="61">
        <v>131.17507756715307</v>
      </c>
      <c r="E12" s="61">
        <v>131.6463505233273</v>
      </c>
      <c r="F12" s="61">
        <v>123.23551240912491</v>
      </c>
      <c r="G12" s="61">
        <v>136.06525821575141</v>
      </c>
      <c r="H12" s="61">
        <v>146.6740849678757</v>
      </c>
      <c r="I12" s="61">
        <v>157.80000000000001</v>
      </c>
      <c r="K12" s="114"/>
      <c r="L12" s="114"/>
      <c r="M12" s="114"/>
      <c r="N12" s="114"/>
      <c r="O12" s="114"/>
      <c r="P12" s="114"/>
      <c r="Q12" s="114"/>
      <c r="S12" s="115"/>
      <c r="T12" s="116"/>
      <c r="U12" s="116"/>
      <c r="V12" s="116"/>
      <c r="W12" s="116"/>
      <c r="X12" s="116"/>
      <c r="Y12" s="116"/>
    </row>
    <row r="13" spans="1:25">
      <c r="A13" s="123" t="s">
        <v>50</v>
      </c>
      <c r="B13" s="123"/>
      <c r="C13" s="123"/>
      <c r="D13" s="123"/>
      <c r="E13" s="123"/>
      <c r="F13" s="123"/>
      <c r="G13" s="123"/>
      <c r="H13" s="123"/>
    </row>
  </sheetData>
  <mergeCells count="2">
    <mergeCell ref="A1:I1"/>
    <mergeCell ref="A13:H13"/>
  </mergeCells>
  <pageMargins left="0.70866141732283505" right="0.70866141732283505" top="0.74803149606299202" bottom="0.74803149606299202" header="0.31496062992126" footer="0.31496062992126"/>
  <pageSetup paperSize="9" firstPageNumber="190" fitToHeight="0" orientation="landscape" useFirstPageNumber="1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5117038483843"/>
    <pageSetUpPr fitToPage="1"/>
  </sheetPr>
  <dimension ref="A1:H30"/>
  <sheetViews>
    <sheetView showGridLines="0" zoomScaleNormal="100" zoomScaleSheetLayoutView="100" workbookViewId="0">
      <selection sqref="A1:H1"/>
    </sheetView>
  </sheetViews>
  <sheetFormatPr defaultColWidth="9.140625" defaultRowHeight="15"/>
  <cols>
    <col min="1" max="1" width="17.42578125" style="62" customWidth="1"/>
    <col min="2" max="2" width="22.7109375" style="63" customWidth="1"/>
    <col min="3" max="3" width="16.7109375" style="63" customWidth="1"/>
    <col min="4" max="5" width="9.42578125" style="63" customWidth="1"/>
    <col min="6" max="16384" width="9.140625" style="63"/>
  </cols>
  <sheetData>
    <row r="1" spans="1:8" ht="20.25" customHeight="1">
      <c r="A1" s="122" t="s">
        <v>253</v>
      </c>
      <c r="B1" s="122"/>
      <c r="C1" s="122"/>
      <c r="D1" s="122"/>
      <c r="E1" s="122"/>
      <c r="F1" s="122"/>
      <c r="G1" s="122"/>
      <c r="H1" s="122"/>
    </row>
    <row r="2" spans="1:8" ht="15.75">
      <c r="A2" s="64" t="s">
        <v>17</v>
      </c>
      <c r="B2" s="65" t="s">
        <v>18</v>
      </c>
      <c r="C2" s="65" t="s">
        <v>19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219</v>
      </c>
    </row>
    <row r="3" spans="1:8" ht="15.75">
      <c r="A3" s="67">
        <v>1</v>
      </c>
      <c r="B3" s="67">
        <v>2</v>
      </c>
      <c r="C3" s="67">
        <v>3</v>
      </c>
      <c r="D3" s="67">
        <v>5</v>
      </c>
      <c r="E3" s="67">
        <v>6</v>
      </c>
      <c r="F3" s="67">
        <v>7</v>
      </c>
      <c r="G3" s="67">
        <v>8</v>
      </c>
      <c r="H3" s="67">
        <v>9</v>
      </c>
    </row>
    <row r="4" spans="1:8" ht="30" customHeight="1">
      <c r="A4" s="124" t="s">
        <v>20</v>
      </c>
      <c r="B4" s="68" t="s">
        <v>21</v>
      </c>
      <c r="C4" s="68" t="s">
        <v>22</v>
      </c>
      <c r="D4" s="69">
        <v>20678.657999999999</v>
      </c>
      <c r="E4" s="69">
        <v>19402.82</v>
      </c>
      <c r="F4" s="69">
        <v>19994.026999999998</v>
      </c>
      <c r="G4" s="69">
        <v>17036.361000000001</v>
      </c>
      <c r="H4" s="69">
        <v>18735.587213145998</v>
      </c>
    </row>
    <row r="5" spans="1:8" ht="30" customHeight="1">
      <c r="A5" s="124"/>
      <c r="B5" s="131" t="s">
        <v>23</v>
      </c>
      <c r="C5" s="68" t="s">
        <v>22</v>
      </c>
      <c r="D5" s="70">
        <v>1661.942888</v>
      </c>
      <c r="E5" s="70">
        <v>1199.1390779999999</v>
      </c>
      <c r="F5" s="70">
        <v>236.937186</v>
      </c>
      <c r="G5" s="70">
        <v>896.52557200000001</v>
      </c>
      <c r="H5" s="70">
        <v>1210.7779389999998</v>
      </c>
    </row>
    <row r="6" spans="1:8" ht="30" customHeight="1">
      <c r="A6" s="124"/>
      <c r="B6" s="131"/>
      <c r="C6" s="71" t="s">
        <v>24</v>
      </c>
      <c r="D6" s="72">
        <v>6677.7277086820004</v>
      </c>
      <c r="E6" s="72">
        <v>3844.0436261505602</v>
      </c>
      <c r="F6" s="72">
        <v>1498.7954844522751</v>
      </c>
      <c r="G6" s="72">
        <v>4781.3313432045024</v>
      </c>
      <c r="H6" s="72">
        <v>6627.2287733199828</v>
      </c>
    </row>
    <row r="7" spans="1:8" ht="30" customHeight="1">
      <c r="A7" s="124"/>
      <c r="B7" s="131" t="s">
        <v>25</v>
      </c>
      <c r="C7" s="68" t="s">
        <v>22</v>
      </c>
      <c r="D7" s="70">
        <v>8896.6410962000009</v>
      </c>
      <c r="E7" s="70">
        <v>6509.1123829999997</v>
      </c>
      <c r="F7" s="70">
        <v>6861.1196429999991</v>
      </c>
      <c r="G7" s="70">
        <v>5714.1039689999998</v>
      </c>
      <c r="H7" s="70">
        <v>5275.2696560000004</v>
      </c>
    </row>
    <row r="8" spans="1:8" ht="30" customHeight="1">
      <c r="A8" s="124"/>
      <c r="B8" s="131"/>
      <c r="C8" s="71" t="s">
        <v>24</v>
      </c>
      <c r="D8" s="73">
        <v>31508.548839345662</v>
      </c>
      <c r="E8" s="73">
        <v>18642.821182973839</v>
      </c>
      <c r="F8" s="73">
        <v>37231.319877000438</v>
      </c>
      <c r="G8" s="73">
        <v>33356.575079220638</v>
      </c>
      <c r="H8" s="73">
        <v>27018.558618478197</v>
      </c>
    </row>
    <row r="9" spans="1:8" ht="30" customHeight="1">
      <c r="A9" s="124"/>
      <c r="B9" s="68" t="s">
        <v>26</v>
      </c>
      <c r="C9" s="68" t="s">
        <v>22</v>
      </c>
      <c r="D9" s="74">
        <v>13443.9597918</v>
      </c>
      <c r="E9" s="74">
        <v>14092.846695</v>
      </c>
      <c r="F9" s="74">
        <v>13369.844542999999</v>
      </c>
      <c r="G9" s="74">
        <v>12218.782603</v>
      </c>
      <c r="H9" s="74">
        <v>14671.095496145997</v>
      </c>
    </row>
    <row r="10" spans="1:8" ht="30" customHeight="1">
      <c r="A10" s="124"/>
      <c r="B10" s="68" t="s">
        <v>27</v>
      </c>
      <c r="C10" s="68" t="s">
        <v>22</v>
      </c>
      <c r="D10" s="75">
        <v>14267.778782545445</v>
      </c>
      <c r="E10" s="75">
        <v>14100.355452353546</v>
      </c>
      <c r="F10" s="75">
        <v>13245.590923979995</v>
      </c>
      <c r="G10" s="75">
        <v>12126.519465787998</v>
      </c>
      <c r="H10" s="75">
        <v>13812.064074940003</v>
      </c>
    </row>
    <row r="11" spans="1:8" ht="30" customHeight="1">
      <c r="A11" s="125" t="s">
        <v>28</v>
      </c>
      <c r="B11" s="68" t="s">
        <v>29</v>
      </c>
      <c r="C11" s="76" t="s">
        <v>30</v>
      </c>
      <c r="D11" s="77">
        <v>31184.22438600321</v>
      </c>
      <c r="E11" s="77">
        <v>28672.561908974021</v>
      </c>
      <c r="F11" s="77">
        <v>34023.519740883996</v>
      </c>
      <c r="G11" s="77">
        <v>34450.274885981402</v>
      </c>
      <c r="H11" s="77">
        <v>36437.859555134004</v>
      </c>
    </row>
    <row r="12" spans="1:8" ht="30" customHeight="1">
      <c r="A12" s="126"/>
      <c r="B12" s="68" t="s">
        <v>31</v>
      </c>
      <c r="C12" s="76" t="s">
        <v>30</v>
      </c>
      <c r="D12" s="69">
        <v>30256.770823416799</v>
      </c>
      <c r="E12" s="69">
        <v>27784.065400242955</v>
      </c>
      <c r="F12" s="69">
        <v>33116.375151801622</v>
      </c>
      <c r="G12" s="69">
        <v>33647.635771466703</v>
      </c>
      <c r="H12" s="69">
        <v>35677.477228782991</v>
      </c>
    </row>
    <row r="13" spans="1:8" ht="30" customHeight="1">
      <c r="A13" s="126"/>
      <c r="B13" s="132" t="s">
        <v>32</v>
      </c>
      <c r="C13" s="76" t="s">
        <v>30</v>
      </c>
      <c r="D13" s="72">
        <v>32352.003872199999</v>
      </c>
      <c r="E13" s="72">
        <v>33197.705287375007</v>
      </c>
      <c r="F13" s="72">
        <v>31027.563031474998</v>
      </c>
      <c r="G13" s="72">
        <v>26304.411986625</v>
      </c>
      <c r="H13" s="72">
        <v>31795.201479374999</v>
      </c>
    </row>
    <row r="14" spans="1:8" ht="30" customHeight="1">
      <c r="A14" s="126"/>
      <c r="B14" s="133"/>
      <c r="C14" s="71" t="s">
        <v>24</v>
      </c>
      <c r="D14" s="72">
        <v>68466.728078400003</v>
      </c>
      <c r="E14" s="72">
        <v>58328.942252999994</v>
      </c>
      <c r="F14" s="72">
        <v>100520.69677730001</v>
      </c>
      <c r="G14" s="72">
        <v>137209.51320819999</v>
      </c>
      <c r="H14" s="72">
        <v>110994.0174495</v>
      </c>
    </row>
    <row r="15" spans="1:8" ht="30" customHeight="1">
      <c r="A15" s="126"/>
      <c r="B15" s="68" t="s">
        <v>26</v>
      </c>
      <c r="C15" s="76" t="s">
        <v>30</v>
      </c>
      <c r="D15" s="78">
        <v>62609.053379999998</v>
      </c>
      <c r="E15" s="78">
        <v>60981.460619999998</v>
      </c>
      <c r="F15" s="78">
        <v>64158.796649999997</v>
      </c>
      <c r="G15" s="78">
        <v>59968.771070000003</v>
      </c>
      <c r="H15" s="78">
        <v>67512.134189999997</v>
      </c>
    </row>
    <row r="16" spans="1:8" ht="30" customHeight="1">
      <c r="A16" s="127"/>
      <c r="B16" s="68" t="s">
        <v>33</v>
      </c>
      <c r="C16" s="76" t="s">
        <v>30</v>
      </c>
      <c r="D16" s="79">
        <v>56492.411323507469</v>
      </c>
      <c r="E16" s="79">
        <v>56116.561123454005</v>
      </c>
      <c r="F16" s="79">
        <v>61491</v>
      </c>
      <c r="G16" s="79">
        <v>58701.592489395305</v>
      </c>
      <c r="H16" s="79">
        <v>68761.408391750461</v>
      </c>
    </row>
    <row r="17" spans="1:8" ht="30" customHeight="1">
      <c r="A17" s="128" t="s">
        <v>34</v>
      </c>
      <c r="B17" s="68" t="s">
        <v>21</v>
      </c>
      <c r="C17" s="68" t="s">
        <v>22</v>
      </c>
      <c r="D17" s="69">
        <v>8608.9079999999994</v>
      </c>
      <c r="E17" s="69">
        <v>7241.8409999999994</v>
      </c>
      <c r="F17" s="69">
        <v>8327.2630000000008</v>
      </c>
      <c r="G17" s="69">
        <v>9242.357895000001</v>
      </c>
      <c r="H17" s="69">
        <v>9020.7207083629983</v>
      </c>
    </row>
    <row r="18" spans="1:8" ht="30" customHeight="1">
      <c r="A18" s="128"/>
      <c r="B18" s="131" t="s">
        <v>23</v>
      </c>
      <c r="C18" s="68" t="s">
        <v>22</v>
      </c>
      <c r="D18" s="72">
        <v>4582.9589620000006</v>
      </c>
      <c r="E18" s="72">
        <v>6454.3538530000005</v>
      </c>
      <c r="F18" s="72">
        <v>8980.464184000004</v>
      </c>
      <c r="G18" s="72">
        <v>8562.5943420000003</v>
      </c>
      <c r="H18" s="72">
        <v>9052.6392720000003</v>
      </c>
    </row>
    <row r="19" spans="1:8" ht="30" customHeight="1">
      <c r="A19" s="128"/>
      <c r="B19" s="131"/>
      <c r="C19" s="71" t="s">
        <v>24</v>
      </c>
      <c r="D19" s="73">
        <v>11791.440651861294</v>
      </c>
      <c r="E19" s="73">
        <v>14311.684145728948</v>
      </c>
      <c r="F19" s="73">
        <v>32814.781891898623</v>
      </c>
      <c r="G19" s="73">
        <v>33474.245868285303</v>
      </c>
      <c r="H19" s="73">
        <v>33668.823172527074</v>
      </c>
    </row>
    <row r="20" spans="1:8" ht="30" customHeight="1">
      <c r="A20" s="128"/>
      <c r="B20" s="131" t="s">
        <v>25</v>
      </c>
      <c r="C20" s="68" t="s">
        <v>22</v>
      </c>
      <c r="D20" s="72">
        <v>1527.0171570000002</v>
      </c>
      <c r="E20" s="72">
        <v>1177.370854</v>
      </c>
      <c r="F20" s="72">
        <v>1757.3214519999997</v>
      </c>
      <c r="G20" s="72">
        <v>1840.9374049999997</v>
      </c>
      <c r="H20" s="72">
        <v>2102.9561478410001</v>
      </c>
    </row>
    <row r="21" spans="1:8" ht="30" customHeight="1">
      <c r="A21" s="128"/>
      <c r="B21" s="131"/>
      <c r="C21" s="71" t="s">
        <v>24</v>
      </c>
      <c r="D21" s="73">
        <v>3811.2168073318235</v>
      </c>
      <c r="E21" s="73">
        <v>2318.3597192643238</v>
      </c>
      <c r="F21" s="73">
        <v>6633.0797204621913</v>
      </c>
      <c r="G21" s="73">
        <v>7834.1901917744772</v>
      </c>
      <c r="H21" s="73">
        <v>7960.9802432522993</v>
      </c>
    </row>
    <row r="22" spans="1:8" ht="30" customHeight="1">
      <c r="A22" s="128"/>
      <c r="B22" s="68" t="s">
        <v>26</v>
      </c>
      <c r="C22" s="68" t="s">
        <v>22</v>
      </c>
      <c r="D22" s="74">
        <v>11664.849805</v>
      </c>
      <c r="E22" s="74">
        <v>12518.823999</v>
      </c>
      <c r="F22" s="74">
        <v>15550.405732000003</v>
      </c>
      <c r="G22" s="74">
        <v>15964.014832000001</v>
      </c>
      <c r="H22" s="74">
        <v>15970.403832521999</v>
      </c>
    </row>
    <row r="23" spans="1:8" ht="30" customHeight="1">
      <c r="A23" s="128"/>
      <c r="B23" s="68" t="s">
        <v>27</v>
      </c>
      <c r="C23" s="68" t="s">
        <v>22</v>
      </c>
      <c r="D23" s="79">
        <v>6301.5391187901378</v>
      </c>
      <c r="E23" s="79">
        <v>5586.4816403751047</v>
      </c>
      <c r="F23" s="79">
        <v>6261.8036042737895</v>
      </c>
      <c r="G23" s="79">
        <v>6957.7684748273514</v>
      </c>
      <c r="H23" s="79">
        <v>6520.4175811094756</v>
      </c>
    </row>
    <row r="24" spans="1:8" ht="30" customHeight="1">
      <c r="A24" s="128" t="s">
        <v>20</v>
      </c>
      <c r="B24" s="71" t="s">
        <v>35</v>
      </c>
      <c r="C24" s="68" t="s">
        <v>22</v>
      </c>
      <c r="D24" s="80">
        <v>149.65447</v>
      </c>
      <c r="E24" s="80">
        <v>65.662739999999999</v>
      </c>
      <c r="F24" s="80">
        <v>0</v>
      </c>
      <c r="G24" s="80">
        <v>0</v>
      </c>
      <c r="H24" s="80">
        <v>0</v>
      </c>
    </row>
    <row r="25" spans="1:8" ht="30" customHeight="1">
      <c r="A25" s="128"/>
      <c r="B25" s="71" t="s">
        <v>36</v>
      </c>
      <c r="C25" s="68" t="s">
        <v>22</v>
      </c>
      <c r="D25" s="80">
        <v>10874.489390272725</v>
      </c>
      <c r="E25" s="80">
        <v>11339.35276962627</v>
      </c>
      <c r="F25" s="80">
        <v>11903.706670979995</v>
      </c>
      <c r="G25" s="80">
        <v>10402.408401787998</v>
      </c>
      <c r="H25" s="80">
        <v>10424.31116994</v>
      </c>
    </row>
    <row r="26" spans="1:8" ht="30" customHeight="1">
      <c r="A26" s="129" t="s">
        <v>37</v>
      </c>
      <c r="B26" s="71" t="s">
        <v>38</v>
      </c>
      <c r="C26" s="68" t="s">
        <v>30</v>
      </c>
      <c r="D26" s="81">
        <v>16115.2368906021</v>
      </c>
      <c r="E26" s="81">
        <v>17781.394780864317</v>
      </c>
      <c r="F26" s="81">
        <v>18079.391277464674</v>
      </c>
      <c r="G26" s="81">
        <v>19400.278006165656</v>
      </c>
      <c r="H26" s="81">
        <v>21046.26339324455</v>
      </c>
    </row>
    <row r="27" spans="1:8" ht="30" customHeight="1">
      <c r="A27" s="130"/>
      <c r="B27" s="71" t="s">
        <v>39</v>
      </c>
      <c r="C27" s="68" t="s">
        <v>30</v>
      </c>
      <c r="D27" s="81">
        <v>3568.788583561749</v>
      </c>
      <c r="E27" s="81">
        <v>3071.9441197938499</v>
      </c>
      <c r="F27" s="81">
        <v>2864</v>
      </c>
      <c r="G27" s="81">
        <v>1958.7423336527054</v>
      </c>
      <c r="H27" s="81">
        <v>2666.7140485911705</v>
      </c>
    </row>
    <row r="28" spans="1:8" ht="30" customHeight="1">
      <c r="A28" s="64" t="s">
        <v>40</v>
      </c>
      <c r="B28" s="71" t="s">
        <v>41</v>
      </c>
      <c r="C28" s="68" t="s">
        <v>22</v>
      </c>
      <c r="D28" s="79">
        <v>252.81522424693023</v>
      </c>
      <c r="E28" s="79">
        <v>236.74881550364555</v>
      </c>
      <c r="F28" s="79">
        <v>239.17897429777449</v>
      </c>
      <c r="G28" s="79">
        <v>205.07897672870308</v>
      </c>
      <c r="H28" s="79">
        <v>120.23515484171139</v>
      </c>
    </row>
    <row r="29" spans="1:8" ht="15.75">
      <c r="A29" s="119" t="s">
        <v>251</v>
      </c>
      <c r="B29" s="120"/>
    </row>
    <row r="30" spans="1:8" ht="15.75">
      <c r="A30" s="119" t="s">
        <v>252</v>
      </c>
      <c r="B30" s="120"/>
    </row>
  </sheetData>
  <mergeCells count="11">
    <mergeCell ref="A26:A27"/>
    <mergeCell ref="B5:B6"/>
    <mergeCell ref="B7:B8"/>
    <mergeCell ref="B13:B14"/>
    <mergeCell ref="B18:B19"/>
    <mergeCell ref="B20:B21"/>
    <mergeCell ref="A1:H1"/>
    <mergeCell ref="A4:A10"/>
    <mergeCell ref="A11:A16"/>
    <mergeCell ref="A17:A23"/>
    <mergeCell ref="A24:A25"/>
  </mergeCells>
  <printOptions horizontalCentered="1"/>
  <pageMargins left="0.70866141732283505" right="0.28999999999999998" top="0.74803149606299202" bottom="0.52" header="0.31496062992126" footer="0.31496062992126"/>
  <pageSetup scale="86" firstPageNumber="119" orientation="portrait" useFirstPageNumber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8"/>
  <sheetViews>
    <sheetView zoomScaleNormal="100" zoomScaleSheetLayoutView="100" workbookViewId="0">
      <selection activeCell="G7" sqref="G7"/>
    </sheetView>
  </sheetViews>
  <sheetFormatPr defaultColWidth="9.140625" defaultRowHeight="15"/>
  <cols>
    <col min="1" max="1" width="65.7109375" style="91" customWidth="1"/>
    <col min="2" max="4" width="12.85546875" customWidth="1"/>
  </cols>
  <sheetData>
    <row r="1" spans="1:4" ht="27" customHeight="1">
      <c r="A1" s="122" t="s">
        <v>51</v>
      </c>
      <c r="B1" s="122"/>
      <c r="C1" s="122"/>
      <c r="D1" s="122"/>
    </row>
    <row r="2" spans="1:4">
      <c r="A2" s="21" t="s">
        <v>18</v>
      </c>
      <c r="B2" s="1" t="s">
        <v>52</v>
      </c>
      <c r="C2" s="1" t="s">
        <v>53</v>
      </c>
      <c r="D2" s="21" t="s">
        <v>54</v>
      </c>
    </row>
    <row r="3" spans="1:4">
      <c r="A3" s="2">
        <v>1</v>
      </c>
      <c r="B3" s="2">
        <v>2</v>
      </c>
      <c r="C3" s="2">
        <v>3</v>
      </c>
      <c r="D3" s="2">
        <v>4</v>
      </c>
    </row>
    <row r="4" spans="1:4" ht="30">
      <c r="A4" s="6" t="s">
        <v>200</v>
      </c>
      <c r="B4" s="4">
        <v>204480</v>
      </c>
      <c r="C4" s="4">
        <v>167540</v>
      </c>
      <c r="D4" s="4">
        <v>372020</v>
      </c>
    </row>
    <row r="5" spans="1:4" ht="30">
      <c r="A5" s="6" t="s">
        <v>201</v>
      </c>
      <c r="B5" s="4">
        <v>12692</v>
      </c>
      <c r="C5" s="4">
        <v>9454</v>
      </c>
      <c r="D5" s="4">
        <v>22146</v>
      </c>
    </row>
    <row r="6" spans="1:4">
      <c r="A6" s="6" t="s">
        <v>202</v>
      </c>
      <c r="B6" s="4">
        <v>18655607</v>
      </c>
      <c r="C6" s="4">
        <v>17385712</v>
      </c>
      <c r="D6" s="4">
        <v>36041319</v>
      </c>
    </row>
    <row r="7" spans="1:4" ht="30">
      <c r="A7" s="6" t="s">
        <v>203</v>
      </c>
      <c r="B7" s="4">
        <v>49867273</v>
      </c>
      <c r="C7" s="4">
        <v>61403553</v>
      </c>
      <c r="D7" s="4">
        <v>111270826</v>
      </c>
    </row>
    <row r="8" spans="1:4" ht="30">
      <c r="A8" s="6" t="s">
        <v>204</v>
      </c>
      <c r="B8" s="5">
        <v>105985</v>
      </c>
      <c r="C8" s="5">
        <v>66721</v>
      </c>
      <c r="D8" s="4">
        <v>172706</v>
      </c>
    </row>
    <row r="9" spans="1:4" ht="30">
      <c r="A9" s="6" t="s">
        <v>205</v>
      </c>
      <c r="B9" s="5">
        <v>2935</v>
      </c>
      <c r="C9" s="5">
        <v>3410</v>
      </c>
      <c r="D9" s="4">
        <v>6345</v>
      </c>
    </row>
    <row r="10" spans="1:4" ht="30">
      <c r="A10" s="6" t="s">
        <v>206</v>
      </c>
      <c r="B10" s="5">
        <v>11414431</v>
      </c>
      <c r="C10" s="5">
        <v>8250444</v>
      </c>
      <c r="D10" s="4">
        <v>19664875</v>
      </c>
    </row>
    <row r="11" spans="1:4" ht="30">
      <c r="A11" s="6" t="s">
        <v>207</v>
      </c>
      <c r="B11" s="5">
        <v>32489670</v>
      </c>
      <c r="C11" s="5">
        <v>30902305</v>
      </c>
      <c r="D11" s="4">
        <v>63391974</v>
      </c>
    </row>
    <row r="12" spans="1:4">
      <c r="A12" s="6" t="s">
        <v>55</v>
      </c>
      <c r="B12" s="5">
        <v>780</v>
      </c>
      <c r="C12" s="5">
        <v>1552</v>
      </c>
      <c r="D12" s="4">
        <v>2332</v>
      </c>
    </row>
    <row r="13" spans="1:4">
      <c r="A13" s="6" t="s">
        <v>56</v>
      </c>
      <c r="B13" s="5">
        <v>130</v>
      </c>
      <c r="C13" s="5">
        <v>143</v>
      </c>
      <c r="D13" s="4">
        <v>273</v>
      </c>
    </row>
    <row r="14" spans="1:4" ht="30">
      <c r="A14" s="6" t="s">
        <v>57</v>
      </c>
      <c r="B14" s="5">
        <v>89829</v>
      </c>
      <c r="C14" s="5">
        <v>178233</v>
      </c>
      <c r="D14" s="4">
        <v>268062</v>
      </c>
    </row>
    <row r="15" spans="1:4">
      <c r="A15" s="6" t="s">
        <v>58</v>
      </c>
      <c r="B15" s="5">
        <v>344872</v>
      </c>
      <c r="C15" s="5">
        <v>807437</v>
      </c>
      <c r="D15" s="4">
        <v>1152309</v>
      </c>
    </row>
    <row r="16" spans="1:4" ht="30">
      <c r="A16" s="92" t="s">
        <v>59</v>
      </c>
      <c r="B16" s="7">
        <f t="shared" ref="B16:D18" si="0">(B12/B$15)*100</f>
        <v>0.2261708691920481</v>
      </c>
      <c r="C16" s="7">
        <f t="shared" si="0"/>
        <v>0.19221313861019498</v>
      </c>
      <c r="D16" s="7">
        <f t="shared" si="0"/>
        <v>0.2023762723366736</v>
      </c>
    </row>
    <row r="17" spans="1:4" ht="30">
      <c r="A17" s="92" t="s">
        <v>60</v>
      </c>
      <c r="B17" s="7">
        <f t="shared" si="0"/>
        <v>3.7695144865341347E-2</v>
      </c>
      <c r="C17" s="7">
        <f t="shared" si="0"/>
        <v>1.7710360065243482E-2</v>
      </c>
      <c r="D17" s="7">
        <f t="shared" si="0"/>
        <v>2.369156189876153E-2</v>
      </c>
    </row>
    <row r="18" spans="1:4" ht="30">
      <c r="A18" s="92" t="s">
        <v>61</v>
      </c>
      <c r="B18" s="7">
        <f t="shared" si="0"/>
        <v>26.04705513929806</v>
      </c>
      <c r="C18" s="7">
        <f t="shared" si="0"/>
        <v>22.073920318241548</v>
      </c>
      <c r="D18" s="7">
        <f t="shared" si="0"/>
        <v>23.263031009911401</v>
      </c>
    </row>
    <row r="19" spans="1:4">
      <c r="A19" s="92" t="s">
        <v>62</v>
      </c>
      <c r="B19" s="5">
        <f>(B12*10000000)/B4</f>
        <v>38145.539906103288</v>
      </c>
      <c r="C19" s="5">
        <f t="shared" ref="C19:D19" si="1">(C12*10000000)/C4</f>
        <v>92634.594723648086</v>
      </c>
      <c r="D19" s="5">
        <f t="shared" si="1"/>
        <v>62684.801892371375</v>
      </c>
    </row>
    <row r="20" spans="1:4">
      <c r="A20" s="92" t="s">
        <v>63</v>
      </c>
      <c r="B20" s="5">
        <f t="shared" ref="B20:D22" si="2">(B13*10000000)/B5</f>
        <v>102426.72549637567</v>
      </c>
      <c r="C20" s="5">
        <f t="shared" si="2"/>
        <v>151258.72646498837</v>
      </c>
      <c r="D20" s="5">
        <f t="shared" si="2"/>
        <v>123272.82579246817</v>
      </c>
    </row>
    <row r="21" spans="1:4">
      <c r="A21" s="92" t="s">
        <v>64</v>
      </c>
      <c r="B21" s="5">
        <f t="shared" si="2"/>
        <v>48151.207301911963</v>
      </c>
      <c r="C21" s="5">
        <f t="shared" si="2"/>
        <v>102516.9403473381</v>
      </c>
      <c r="D21" s="5">
        <f t="shared" si="2"/>
        <v>74376.301266887604</v>
      </c>
    </row>
    <row r="22" spans="1:4">
      <c r="A22" s="92" t="s">
        <v>65</v>
      </c>
      <c r="B22" s="5">
        <f t="shared" si="2"/>
        <v>69157.982631213861</v>
      </c>
      <c r="C22" s="5">
        <f t="shared" si="2"/>
        <v>131496.78814188487</v>
      </c>
      <c r="D22" s="5">
        <f t="shared" si="2"/>
        <v>103558.95084305387</v>
      </c>
    </row>
    <row r="23" spans="1:4" ht="30">
      <c r="A23" s="92" t="s">
        <v>66</v>
      </c>
      <c r="B23" s="5">
        <f t="shared" ref="B23:D26" si="3">(B12*10000000)/B8</f>
        <v>73595.320092465918</v>
      </c>
      <c r="C23" s="5">
        <f t="shared" si="3"/>
        <v>232610.42250565789</v>
      </c>
      <c r="D23" s="5">
        <f t="shared" si="3"/>
        <v>135027.15597605178</v>
      </c>
    </row>
    <row r="24" spans="1:4" ht="30">
      <c r="A24" s="92" t="s">
        <v>67</v>
      </c>
      <c r="B24" s="5">
        <f t="shared" si="3"/>
        <v>442930.15332197613</v>
      </c>
      <c r="C24" s="5">
        <f t="shared" si="3"/>
        <v>419354.83870967739</v>
      </c>
      <c r="D24" s="5">
        <f t="shared" si="3"/>
        <v>430260.04728132387</v>
      </c>
    </row>
    <row r="25" spans="1:4">
      <c r="A25" s="92" t="s">
        <v>68</v>
      </c>
      <c r="B25" s="5">
        <f t="shared" si="3"/>
        <v>78697.746738317481</v>
      </c>
      <c r="C25" s="5">
        <f t="shared" si="3"/>
        <v>216028.37374570387</v>
      </c>
      <c r="D25" s="5">
        <f t="shared" si="3"/>
        <v>136315.13040382916</v>
      </c>
    </row>
    <row r="26" spans="1:4" ht="32.25" customHeight="1">
      <c r="A26" s="92" t="s">
        <v>69</v>
      </c>
      <c r="B26" s="5">
        <f t="shared" si="3"/>
        <v>106148.20033567592</v>
      </c>
      <c r="C26" s="5">
        <f t="shared" si="3"/>
        <v>261286.98166690156</v>
      </c>
      <c r="D26" s="5">
        <f t="shared" si="3"/>
        <v>181775.21968317314</v>
      </c>
    </row>
    <row r="27" spans="1:4" ht="35.25" customHeight="1">
      <c r="A27" s="134" t="s">
        <v>70</v>
      </c>
      <c r="B27" s="134"/>
      <c r="C27" s="134"/>
      <c r="D27" s="134"/>
    </row>
    <row r="28" spans="1:4" ht="30.75" customHeight="1">
      <c r="A28" s="134" t="s">
        <v>208</v>
      </c>
      <c r="B28" s="134"/>
      <c r="C28" s="134"/>
      <c r="D28" s="134"/>
    </row>
  </sheetData>
  <mergeCells count="3">
    <mergeCell ref="A1:D1"/>
    <mergeCell ref="A27:D27"/>
    <mergeCell ref="A28:D28"/>
  </mergeCells>
  <phoneticPr fontId="21" type="noConversion"/>
  <printOptions horizontalCentered="1"/>
  <pageMargins left="0.70866141732283505" right="0.71" top="0.48" bottom="0.5" header="0.31496062992126" footer="0.31496062992126"/>
  <pageSetup scale="86" firstPageNumber="192" orientation="portrait" useFirstPageNumber="1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"/>
  <sheetViews>
    <sheetView zoomScaleNormal="100" zoomScaleSheetLayoutView="100" workbookViewId="0">
      <selection activeCell="D23" sqref="D23"/>
    </sheetView>
  </sheetViews>
  <sheetFormatPr defaultColWidth="9.140625" defaultRowHeight="15"/>
  <cols>
    <col min="1" max="1" width="10.5703125" customWidth="1"/>
    <col min="2" max="2" width="39.85546875" customWidth="1"/>
    <col min="3" max="3" width="12.140625" style="55" hidden="1" customWidth="1"/>
    <col min="4" max="7" width="12.140625" customWidth="1"/>
  </cols>
  <sheetData>
    <row r="1" spans="1:9" ht="19.5" customHeight="1">
      <c r="A1" s="135" t="s">
        <v>222</v>
      </c>
      <c r="B1" s="135"/>
      <c r="C1" s="135"/>
      <c r="D1" s="135"/>
      <c r="E1" s="135"/>
      <c r="F1" s="135"/>
      <c r="G1" s="135"/>
      <c r="H1" s="135"/>
      <c r="I1" s="135"/>
    </row>
    <row r="2" spans="1:9">
      <c r="A2" s="137" t="s">
        <v>71</v>
      </c>
      <c r="B2" s="137" t="s">
        <v>72</v>
      </c>
      <c r="C2" s="137" t="s">
        <v>73</v>
      </c>
      <c r="D2" s="137"/>
      <c r="E2" s="137"/>
      <c r="F2" s="137"/>
      <c r="G2" s="137"/>
      <c r="H2" s="137"/>
      <c r="I2" s="137"/>
    </row>
    <row r="3" spans="1:9">
      <c r="A3" s="137"/>
      <c r="B3" s="137"/>
      <c r="C3" s="121" t="s">
        <v>74</v>
      </c>
      <c r="D3" s="121" t="s">
        <v>2</v>
      </c>
      <c r="E3" s="121" t="s">
        <v>3</v>
      </c>
      <c r="F3" s="88" t="s">
        <v>4</v>
      </c>
      <c r="G3" s="121" t="s">
        <v>5</v>
      </c>
      <c r="H3" s="121" t="s">
        <v>6</v>
      </c>
      <c r="I3" s="121" t="s">
        <v>7</v>
      </c>
    </row>
    <row r="4" spans="1:9" ht="18.75" customHeight="1">
      <c r="A4" s="2">
        <v>1</v>
      </c>
      <c r="B4" s="2">
        <v>2</v>
      </c>
      <c r="C4" s="2">
        <v>3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</row>
    <row r="5" spans="1:9" ht="32.25" customHeight="1">
      <c r="A5" s="4">
        <v>1</v>
      </c>
      <c r="B5" s="3" t="s">
        <v>210</v>
      </c>
      <c r="C5" s="4">
        <v>790263</v>
      </c>
      <c r="D5" s="4">
        <v>828315</v>
      </c>
      <c r="E5" s="4">
        <v>887240</v>
      </c>
      <c r="F5" s="4">
        <v>932428</v>
      </c>
      <c r="G5" s="4">
        <v>958839</v>
      </c>
      <c r="H5" s="4">
        <v>1026380</v>
      </c>
      <c r="I5" s="4">
        <v>1058217</v>
      </c>
    </row>
    <row r="6" spans="1:9" ht="31.5" customHeight="1">
      <c r="A6" s="4">
        <v>2</v>
      </c>
      <c r="B6" s="3" t="s">
        <v>75</v>
      </c>
      <c r="C6" s="57">
        <f t="shared" ref="C6:D6" si="0">C7-C5</f>
        <v>14120926</v>
      </c>
      <c r="D6" s="57">
        <f t="shared" si="0"/>
        <v>14786304</v>
      </c>
      <c r="E6" s="57">
        <v>14120926</v>
      </c>
      <c r="F6" s="57">
        <f>F7-F5</f>
        <v>15691863</v>
      </c>
      <c r="G6" s="57">
        <f>G7-G5</f>
        <v>15130861</v>
      </c>
      <c r="H6" s="57">
        <f>H7-H5</f>
        <v>16188970</v>
      </c>
      <c r="I6" s="57">
        <f>I7-I5</f>
        <v>17436745</v>
      </c>
    </row>
    <row r="7" spans="1:9" ht="30" customHeight="1">
      <c r="A7" s="4">
        <v>3</v>
      </c>
      <c r="B7" s="3" t="s">
        <v>76</v>
      </c>
      <c r="C7" s="4">
        <v>14911189</v>
      </c>
      <c r="D7" s="4">
        <v>15614619</v>
      </c>
      <c r="E7" s="4">
        <v>16280211</v>
      </c>
      <c r="F7" s="4">
        <v>16624291</v>
      </c>
      <c r="G7" s="4">
        <v>16089700</v>
      </c>
      <c r="H7" s="4">
        <v>17215350</v>
      </c>
      <c r="I7" s="4">
        <v>18494962</v>
      </c>
    </row>
    <row r="8" spans="1:9" ht="20.25" customHeight="1">
      <c r="A8" s="138">
        <v>4</v>
      </c>
      <c r="B8" s="139" t="s">
        <v>77</v>
      </c>
      <c r="C8" s="139"/>
      <c r="D8" s="139"/>
      <c r="E8" s="139"/>
      <c r="F8" s="139"/>
      <c r="G8" s="139"/>
      <c r="H8" s="139"/>
      <c r="I8" s="139"/>
    </row>
    <row r="9" spans="1:9" ht="30" customHeight="1">
      <c r="A9" s="138"/>
      <c r="B9" s="3" t="s">
        <v>78</v>
      </c>
      <c r="C9" s="7">
        <f>C5/C7*100</f>
        <v>5.2997986947922122</v>
      </c>
      <c r="D9" s="7">
        <f>D5/D7*100</f>
        <v>5.3047403846357062</v>
      </c>
      <c r="E9" s="7">
        <f>E5/E7*100</f>
        <v>5.4498065166354417</v>
      </c>
      <c r="F9" s="7">
        <f>F5/F7*100</f>
        <v>5.6088286712497997</v>
      </c>
      <c r="G9" s="7">
        <f>G5/G7*100</f>
        <v>5.9593342324592751</v>
      </c>
      <c r="H9" s="7">
        <f t="shared" ref="H9:I9" si="1">H5/H7*100</f>
        <v>5.9620048387049929</v>
      </c>
      <c r="I9" s="7">
        <f t="shared" si="1"/>
        <v>5.7216500363720666</v>
      </c>
    </row>
    <row r="10" spans="1:9" ht="31.5" customHeight="1">
      <c r="A10" s="138"/>
      <c r="B10" s="3" t="s">
        <v>209</v>
      </c>
      <c r="C10" s="7">
        <f t="shared" ref="C10:F10" si="2">C6/C7*100</f>
        <v>94.700201305207784</v>
      </c>
      <c r="D10" s="7">
        <f t="shared" si="2"/>
        <v>94.695259615364293</v>
      </c>
      <c r="E10" s="7">
        <f t="shared" si="2"/>
        <v>86.736750524916417</v>
      </c>
      <c r="F10" s="7">
        <f t="shared" si="2"/>
        <v>94.391171328750204</v>
      </c>
      <c r="G10" s="7">
        <f>G6/G7*100</f>
        <v>94.040665767540716</v>
      </c>
      <c r="H10" s="7">
        <f t="shared" ref="H10:I10" si="3">H6/H7*100</f>
        <v>94.037995161295001</v>
      </c>
      <c r="I10" s="7">
        <f t="shared" si="3"/>
        <v>94.278349963627932</v>
      </c>
    </row>
    <row r="11" spans="1:9" ht="15.75" customHeight="1">
      <c r="A11" s="138">
        <v>5</v>
      </c>
      <c r="B11" s="139" t="s">
        <v>79</v>
      </c>
      <c r="C11" s="139"/>
      <c r="D11" s="139"/>
      <c r="E11" s="139"/>
      <c r="F11" s="139"/>
      <c r="G11" s="139"/>
      <c r="H11" s="139"/>
      <c r="I11" s="139"/>
    </row>
    <row r="12" spans="1:9" ht="30" customHeight="1">
      <c r="A12" s="138"/>
      <c r="B12" s="3" t="s">
        <v>80</v>
      </c>
      <c r="C12" s="7">
        <v>4.2698816539830604</v>
      </c>
      <c r="D12" s="7">
        <f>(D5-C5)*100/C5</f>
        <v>4.8151058571640073</v>
      </c>
      <c r="E12" s="7">
        <f t="shared" ref="E12:F12" si="4">(E5-D5)*100/D5</f>
        <v>7.1138395417202389</v>
      </c>
      <c r="F12" s="7">
        <f t="shared" si="4"/>
        <v>5.0930976962264998</v>
      </c>
      <c r="G12" s="7">
        <f>(G5-F5)*100/F5</f>
        <v>2.8324975225969191</v>
      </c>
      <c r="H12" s="7">
        <f t="shared" ref="H12:I12" si="5">(H5-G5)*100/G5</f>
        <v>7.0440397188683397</v>
      </c>
      <c r="I12" s="7">
        <f t="shared" si="5"/>
        <v>3.1018726007911299</v>
      </c>
    </row>
    <row r="13" spans="1:9" ht="30" customHeight="1">
      <c r="A13" s="138"/>
      <c r="B13" s="3" t="s">
        <v>211</v>
      </c>
      <c r="C13" s="7">
        <v>2.9455380732894301</v>
      </c>
      <c r="D13" s="7">
        <f>(D6-C6)*100/C6</f>
        <v>4.7119997654544754</v>
      </c>
      <c r="E13" s="7">
        <f t="shared" ref="E13:F13" si="6">(E6-D6)*100/D6</f>
        <v>-4.4999615860731659</v>
      </c>
      <c r="F13" s="7">
        <f t="shared" si="6"/>
        <v>11.124886569053617</v>
      </c>
      <c r="G13" s="7">
        <f>(G6-F6)*100/F6</f>
        <v>-3.5751140575214047</v>
      </c>
      <c r="H13" s="7">
        <f t="shared" ref="H13:I14" si="7">(H6-G6)*100/G6</f>
        <v>6.993052146867254</v>
      </c>
      <c r="I13" s="7">
        <f t="shared" si="7"/>
        <v>7.70756261825181</v>
      </c>
    </row>
    <row r="14" spans="1:9" ht="30" customHeight="1">
      <c r="A14" s="138"/>
      <c r="B14" s="13" t="s">
        <v>81</v>
      </c>
      <c r="C14" s="7">
        <v>3.0135607496254302</v>
      </c>
      <c r="D14" s="7">
        <f>(D7-C7)*100/C7</f>
        <v>4.7174641807571485</v>
      </c>
      <c r="E14" s="7">
        <f t="shared" ref="E14:G14" si="8">(E7-D7)*100/D7</f>
        <v>4.2626208170689273</v>
      </c>
      <c r="F14" s="7">
        <f t="shared" si="8"/>
        <v>2.1134861212793865</v>
      </c>
      <c r="G14" s="7">
        <f t="shared" si="8"/>
        <v>-3.2157221020734057</v>
      </c>
      <c r="H14" s="7">
        <f t="shared" si="7"/>
        <v>6.9960906666998142</v>
      </c>
      <c r="I14" s="7">
        <f t="shared" si="7"/>
        <v>7.4329711565550509</v>
      </c>
    </row>
    <row r="15" spans="1:9" ht="14.45" customHeight="1">
      <c r="A15" s="140" t="s">
        <v>82</v>
      </c>
      <c r="B15" s="140"/>
      <c r="C15" s="140"/>
      <c r="D15" s="140"/>
      <c r="E15" s="140"/>
      <c r="F15" s="140"/>
      <c r="G15" s="140"/>
      <c r="H15" s="140"/>
    </row>
    <row r="16" spans="1:9" ht="14.45" customHeight="1">
      <c r="A16" s="136" t="s">
        <v>213</v>
      </c>
      <c r="B16" s="136"/>
      <c r="C16" s="136"/>
      <c r="D16" s="136"/>
      <c r="E16" s="136"/>
      <c r="F16" s="136"/>
      <c r="G16" s="136"/>
      <c r="H16" s="136"/>
    </row>
  </sheetData>
  <mergeCells count="10">
    <mergeCell ref="A1:I1"/>
    <mergeCell ref="A16:H16"/>
    <mergeCell ref="A2:A3"/>
    <mergeCell ref="A8:A10"/>
    <mergeCell ref="A11:A14"/>
    <mergeCell ref="B2:B3"/>
    <mergeCell ref="B8:I8"/>
    <mergeCell ref="B11:I11"/>
    <mergeCell ref="C2:I2"/>
    <mergeCell ref="A15:H15"/>
  </mergeCells>
  <printOptions horizontalCentered="1"/>
  <pageMargins left="0.70866141732283505" right="0.43" top="0.74803149606299202" bottom="0.74803149606299202" header="0.31496062992126" footer="0.31496062992126"/>
  <pageSetup firstPageNumber="197" fitToHeight="0" orientation="landscape" useFirstPageNumber="1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5"/>
  <sheetViews>
    <sheetView zoomScaleNormal="100" zoomScaleSheetLayoutView="100" workbookViewId="0">
      <selection activeCell="O10" sqref="O10"/>
    </sheetView>
  </sheetViews>
  <sheetFormatPr defaultColWidth="9.140625" defaultRowHeight="15"/>
  <cols>
    <col min="1" max="1" width="59.85546875" customWidth="1"/>
    <col min="2" max="2" width="10.7109375" hidden="1" customWidth="1"/>
    <col min="3" max="6" width="10.7109375" customWidth="1"/>
  </cols>
  <sheetData>
    <row r="1" spans="1:8" ht="33" customHeight="1">
      <c r="A1" s="143" t="s">
        <v>83</v>
      </c>
      <c r="B1" s="143"/>
      <c r="C1" s="143"/>
      <c r="D1" s="143"/>
      <c r="E1" s="143"/>
      <c r="F1" s="143"/>
      <c r="G1" s="143"/>
      <c r="H1" s="143"/>
    </row>
    <row r="2" spans="1:8" ht="13.5" customHeight="1">
      <c r="A2" s="101" t="s">
        <v>84</v>
      </c>
      <c r="B2" s="101"/>
      <c r="C2" s="101"/>
      <c r="D2" s="101"/>
      <c r="E2" s="101"/>
      <c r="F2" s="144" t="s">
        <v>104</v>
      </c>
      <c r="G2" s="144"/>
      <c r="H2" s="144"/>
    </row>
    <row r="3" spans="1:8" ht="15" customHeight="1">
      <c r="A3" s="21" t="s">
        <v>18</v>
      </c>
      <c r="B3" s="21" t="s">
        <v>74</v>
      </c>
      <c r="C3" s="1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</row>
    <row r="4" spans="1:8" ht="15" customHeight="1">
      <c r="A4" s="2">
        <v>1</v>
      </c>
      <c r="B4" s="2">
        <v>2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</row>
    <row r="5" spans="1:8" ht="45" customHeight="1">
      <c r="A5" s="3" t="s">
        <v>85</v>
      </c>
      <c r="B5" s="5">
        <v>207564.79300000001</v>
      </c>
      <c r="C5" s="5">
        <v>223172.49283500001</v>
      </c>
      <c r="D5" s="5">
        <v>247859.62239999999</v>
      </c>
      <c r="E5" s="5">
        <v>264074.58695000003</v>
      </c>
      <c r="F5" s="5">
        <v>283853.40008674999</v>
      </c>
      <c r="G5" s="5">
        <v>308931.71246539999</v>
      </c>
      <c r="H5" s="5">
        <v>343691.96247593203</v>
      </c>
    </row>
    <row r="6" spans="1:8" ht="45" customHeight="1">
      <c r="A6" s="3" t="s">
        <v>86</v>
      </c>
      <c r="B6" s="5">
        <v>1028.6969999999999</v>
      </c>
      <c r="C6" s="5">
        <v>1422.7649550000001</v>
      </c>
      <c r="D6" s="5">
        <v>2172.607</v>
      </c>
      <c r="E6" s="5">
        <v>1672.7323160000001</v>
      </c>
      <c r="F6" s="5">
        <v>1604.46319818652</v>
      </c>
      <c r="G6" s="5">
        <v>2271.01182967049</v>
      </c>
      <c r="H6" s="5">
        <v>2643.9376986110501</v>
      </c>
    </row>
    <row r="7" spans="1:8" ht="45" customHeight="1">
      <c r="A7" s="3" t="s">
        <v>87</v>
      </c>
      <c r="B7" s="50">
        <f>SUM(B5:B6)</f>
        <v>208593.49</v>
      </c>
      <c r="C7" s="50">
        <f t="shared" ref="C7:H7" si="0">SUM(C5:C6)</f>
        <v>224595.25779</v>
      </c>
      <c r="D7" s="50">
        <f t="shared" si="0"/>
        <v>250032.22939999998</v>
      </c>
      <c r="E7" s="50">
        <f t="shared" si="0"/>
        <v>265747.31926600001</v>
      </c>
      <c r="F7" s="50">
        <f t="shared" si="0"/>
        <v>285457.86328493652</v>
      </c>
      <c r="G7" s="50">
        <f t="shared" si="0"/>
        <v>311202.72429507051</v>
      </c>
      <c r="H7" s="50">
        <f t="shared" si="0"/>
        <v>346335.90017454309</v>
      </c>
    </row>
    <row r="8" spans="1:8" ht="45" customHeight="1">
      <c r="A8" s="11" t="s">
        <v>88</v>
      </c>
      <c r="B8" s="51">
        <v>7.5834184331321897</v>
      </c>
      <c r="C8" s="51">
        <f>100*(C7-B7)/B7</f>
        <v>7.6712690266604264</v>
      </c>
      <c r="D8" s="51">
        <f t="shared" ref="D8:F8" si="1">100*(D7-C7)/C7</f>
        <v>11.325693988509737</v>
      </c>
      <c r="E8" s="51">
        <f t="shared" si="1"/>
        <v>6.2852256701911502</v>
      </c>
      <c r="F8" s="51">
        <f t="shared" si="1"/>
        <v>7.4170245906440293</v>
      </c>
      <c r="G8" s="51">
        <f>100*(G7-F7)/F7</f>
        <v>9.0187955286543104</v>
      </c>
      <c r="H8" s="51">
        <f>100*(H7-G7)/G7</f>
        <v>11.28948210818381</v>
      </c>
    </row>
    <row r="9" spans="1:8" ht="45" customHeight="1">
      <c r="A9" s="41" t="s">
        <v>89</v>
      </c>
      <c r="B9" s="5">
        <v>157237.06299999999</v>
      </c>
      <c r="C9" s="5">
        <v>165018.75712699999</v>
      </c>
      <c r="D9" s="5">
        <v>190831.304</v>
      </c>
      <c r="E9" s="5">
        <v>202381.40054999999</v>
      </c>
      <c r="F9" s="5">
        <v>223911.11778921299</v>
      </c>
      <c r="G9" s="5">
        <v>256097.89968768301</v>
      </c>
      <c r="H9" s="5">
        <v>246250.76689934701</v>
      </c>
    </row>
    <row r="10" spans="1:8" ht="45" customHeight="1">
      <c r="A10" s="41" t="s">
        <v>90</v>
      </c>
      <c r="B10" s="5">
        <v>666.84699999999998</v>
      </c>
      <c r="C10" s="5">
        <v>585.23991100000001</v>
      </c>
      <c r="D10" s="5">
        <v>606.01170000000002</v>
      </c>
      <c r="E10" s="5">
        <v>725.66570400000001</v>
      </c>
      <c r="F10" s="5">
        <v>851.32515124251995</v>
      </c>
      <c r="G10" s="5">
        <v>1133.1558536006501</v>
      </c>
      <c r="H10" s="5">
        <v>1146.2177156560999</v>
      </c>
    </row>
    <row r="11" spans="1:8" ht="45" customHeight="1">
      <c r="A11" s="41" t="s">
        <v>91</v>
      </c>
      <c r="B11" s="50">
        <f t="shared" ref="B11:H11" si="2">B9+B10</f>
        <v>157903.91</v>
      </c>
      <c r="C11" s="50">
        <f t="shared" si="2"/>
        <v>165603.997038</v>
      </c>
      <c r="D11" s="50">
        <f t="shared" si="2"/>
        <v>191437.31570000001</v>
      </c>
      <c r="E11" s="50">
        <f t="shared" si="2"/>
        <v>203107.066254</v>
      </c>
      <c r="F11" s="50">
        <f t="shared" si="2"/>
        <v>224762.44294045551</v>
      </c>
      <c r="G11" s="50">
        <f t="shared" si="2"/>
        <v>257231.05554128365</v>
      </c>
      <c r="H11" s="50">
        <f t="shared" si="2"/>
        <v>247396.98461500311</v>
      </c>
    </row>
    <row r="12" spans="1:8" ht="45" customHeight="1">
      <c r="A12" s="40" t="s">
        <v>92</v>
      </c>
      <c r="B12" s="52">
        <f t="shared" ref="B12:F12" si="3">B7+B11</f>
        <v>366497.4</v>
      </c>
      <c r="C12" s="52">
        <f>C7+C11</f>
        <v>390199.25482799998</v>
      </c>
      <c r="D12" s="52">
        <f t="shared" si="3"/>
        <v>441469.54509999999</v>
      </c>
      <c r="E12" s="52">
        <f t="shared" si="3"/>
        <v>468854.38552000001</v>
      </c>
      <c r="F12" s="52">
        <f t="shared" si="3"/>
        <v>510220.30622539204</v>
      </c>
      <c r="G12" s="52">
        <f>G7+G11</f>
        <v>568433.7798363542</v>
      </c>
      <c r="H12" s="52">
        <f>H7+H11</f>
        <v>593732.88478954625</v>
      </c>
    </row>
    <row r="13" spans="1:8" ht="45" customHeight="1">
      <c r="A13" s="11" t="s">
        <v>88</v>
      </c>
      <c r="B13" s="51">
        <v>8.1828110609960607</v>
      </c>
      <c r="C13" s="51">
        <f>100*(C12-B12)/B12</f>
        <v>6.4671276871268253</v>
      </c>
      <c r="D13" s="51">
        <f t="shared" ref="D13:F13" si="4">100*(D12-C12)/C12</f>
        <v>13.139515167603275</v>
      </c>
      <c r="E13" s="51">
        <f t="shared" si="4"/>
        <v>6.2031097555771177</v>
      </c>
      <c r="F13" s="51">
        <f t="shared" si="4"/>
        <v>8.822765016800183</v>
      </c>
      <c r="G13" s="51">
        <f>100*(G12-F12)/F12</f>
        <v>11.409478004045983</v>
      </c>
      <c r="H13" s="51">
        <f>100*(H12-G12)/G12</f>
        <v>4.4506688114973372</v>
      </c>
    </row>
    <row r="14" spans="1:8" ht="45" customHeight="1">
      <c r="A14" s="3" t="s">
        <v>93</v>
      </c>
      <c r="B14" s="5">
        <v>2042039.8430000001</v>
      </c>
      <c r="C14" s="5">
        <v>2248879.9317410002</v>
      </c>
      <c r="D14" s="5">
        <v>2459081.1710999999</v>
      </c>
      <c r="E14" s="5">
        <v>2363718.2217600001</v>
      </c>
      <c r="F14" s="5">
        <v>2456813.3752778899</v>
      </c>
      <c r="G14" s="5">
        <v>2960020.5433346201</v>
      </c>
      <c r="H14" s="5">
        <v>3076729.57369958</v>
      </c>
    </row>
    <row r="15" spans="1:8" ht="45" customHeight="1">
      <c r="A15" s="3" t="s">
        <v>94</v>
      </c>
      <c r="B15" s="5">
        <v>291681.51199999999</v>
      </c>
      <c r="C15" s="5">
        <v>317743.432554</v>
      </c>
      <c r="D15" s="5">
        <v>353478.78450000001</v>
      </c>
      <c r="E15" s="5">
        <v>341382.54638700001</v>
      </c>
      <c r="F15" s="5">
        <v>346681.34420660097</v>
      </c>
      <c r="G15" s="5">
        <v>432584.25164285197</v>
      </c>
      <c r="H15" s="5">
        <v>459731.68658034003</v>
      </c>
    </row>
    <row r="16" spans="1:8" ht="45" customHeight="1">
      <c r="A16" s="11" t="s">
        <v>95</v>
      </c>
      <c r="B16" s="52">
        <f>SUM(B14:B15)</f>
        <v>2333721.355</v>
      </c>
      <c r="C16" s="52">
        <f>SUM(C14:C15)</f>
        <v>2566623.3642950002</v>
      </c>
      <c r="D16" s="52">
        <f t="shared" ref="D16:G16" si="5">SUM(D14:D15)</f>
        <v>2812559.9556</v>
      </c>
      <c r="E16" s="52">
        <f t="shared" si="5"/>
        <v>2705100.7681470001</v>
      </c>
      <c r="F16" s="52">
        <f t="shared" si="5"/>
        <v>2803494.7194844908</v>
      </c>
      <c r="G16" s="52">
        <f t="shared" si="5"/>
        <v>3392604.7949774722</v>
      </c>
      <c r="H16" s="52">
        <v>3536461.26027992</v>
      </c>
    </row>
    <row r="17" spans="1:15" ht="45" customHeight="1">
      <c r="A17" s="11" t="s">
        <v>88</v>
      </c>
      <c r="B17" s="51">
        <v>8.7379235938680182</v>
      </c>
      <c r="C17" s="51">
        <f>100*(C16-B16)/B16</f>
        <v>9.9798550840702323</v>
      </c>
      <c r="D17" s="51">
        <f t="shared" ref="D17" si="6">100*(D16-C16)/C16</f>
        <v>9.5821067760190672</v>
      </c>
      <c r="E17" s="51">
        <f t="shared" ref="E17" si="7">100*(E16-D16)/D16</f>
        <v>-3.8206896617098334</v>
      </c>
      <c r="F17" s="51">
        <f>100*(F16-E16)/E16</f>
        <v>3.6373488372816056</v>
      </c>
      <c r="G17" s="51">
        <f>100*(G16-F16)/F16</f>
        <v>21.013418409480987</v>
      </c>
      <c r="H17" s="51">
        <f>100*(H16-G16)/G16</f>
        <v>4.2402954070989294</v>
      </c>
    </row>
    <row r="18" spans="1:15" ht="45" customHeight="1">
      <c r="A18" s="3" t="s">
        <v>96</v>
      </c>
      <c r="B18" s="52">
        <v>13965199.737836</v>
      </c>
      <c r="C18" s="52">
        <v>15505665.211523978</v>
      </c>
      <c r="D18" s="52">
        <v>17175128.300824601</v>
      </c>
      <c r="E18" s="52">
        <v>18381117.315186866</v>
      </c>
      <c r="F18" s="52">
        <v>18210997.144374497</v>
      </c>
      <c r="G18" s="52">
        <v>21635583.634460371</v>
      </c>
      <c r="H18" s="52">
        <v>24659041.279200684</v>
      </c>
    </row>
    <row r="19" spans="1:15" ht="45" customHeight="1">
      <c r="A19" s="11" t="s">
        <v>88</v>
      </c>
      <c r="B19" s="51">
        <v>11.0596941537029</v>
      </c>
      <c r="C19" s="51">
        <f>100*(C18-B18)/B18</f>
        <v>11.030744297300568</v>
      </c>
      <c r="D19" s="51">
        <f t="shared" ref="D19:H19" si="8">100*(D18-C18)/C18</f>
        <v>10.766794371774907</v>
      </c>
      <c r="E19" s="51">
        <f t="shared" si="8"/>
        <v>7.0217176444869018</v>
      </c>
      <c r="F19" s="51">
        <f t="shared" si="8"/>
        <v>-0.92551594059960396</v>
      </c>
      <c r="G19" s="51">
        <f t="shared" si="8"/>
        <v>18.805046549270106</v>
      </c>
      <c r="H19" s="51">
        <f t="shared" si="8"/>
        <v>13.974467690923113</v>
      </c>
      <c r="J19" s="100"/>
      <c r="K19" s="100"/>
      <c r="L19" s="100"/>
      <c r="M19" s="100"/>
      <c r="N19" s="100"/>
      <c r="O19" s="100"/>
    </row>
    <row r="20" spans="1:15" ht="45" customHeight="1">
      <c r="A20" s="3" t="s">
        <v>97</v>
      </c>
      <c r="B20" s="53">
        <f>100*B16/B18</f>
        <v>16.710977277877628</v>
      </c>
      <c r="C20" s="53">
        <f t="shared" ref="C20:G20" si="9">100*C16/C18</f>
        <v>16.552810403693343</v>
      </c>
      <c r="D20" s="53">
        <f t="shared" si="9"/>
        <v>16.375772607561629</v>
      </c>
      <c r="E20" s="53">
        <f t="shared" si="9"/>
        <v>14.716737409167118</v>
      </c>
      <c r="F20" s="53">
        <f t="shared" si="9"/>
        <v>15.394515178157114</v>
      </c>
      <c r="G20" s="53">
        <f t="shared" si="9"/>
        <v>15.680671491449184</v>
      </c>
      <c r="H20" s="53">
        <f>100*H16/H18</f>
        <v>14.341438583270637</v>
      </c>
    </row>
    <row r="21" spans="1:15" ht="45" customHeight="1">
      <c r="A21" s="3" t="s">
        <v>98</v>
      </c>
      <c r="B21" s="54">
        <f>100*B7/B18</f>
        <v>1.4936663557690222</v>
      </c>
      <c r="C21" s="54">
        <f t="shared" ref="C21:H21" si="10">100*C7/C18</f>
        <v>1.448472250149438</v>
      </c>
      <c r="D21" s="54">
        <f t="shared" si="10"/>
        <v>1.4557808536894341</v>
      </c>
      <c r="E21" s="54">
        <f t="shared" si="10"/>
        <v>1.4457625981551949</v>
      </c>
      <c r="F21" s="54">
        <f t="shared" si="10"/>
        <v>1.567502652500917</v>
      </c>
      <c r="G21" s="54">
        <f t="shared" si="10"/>
        <v>1.4383837734767557</v>
      </c>
      <c r="H21" s="54">
        <f t="shared" si="10"/>
        <v>1.4044986431271731</v>
      </c>
    </row>
    <row r="22" spans="1:15" ht="45" customHeight="1">
      <c r="A22" s="3" t="s">
        <v>99</v>
      </c>
      <c r="B22" s="54">
        <f>100*B12/B18</f>
        <v>2.6243620347730965</v>
      </c>
      <c r="C22" s="54">
        <f t="shared" ref="C22:H22" si="11">100*C12/C18</f>
        <v>2.5164947746840278</v>
      </c>
      <c r="D22" s="54">
        <f t="shared" si="11"/>
        <v>2.5704002751397463</v>
      </c>
      <c r="E22" s="54">
        <f t="shared" si="11"/>
        <v>2.5507393129612566</v>
      </c>
      <c r="F22" s="54">
        <f t="shared" si="11"/>
        <v>2.801715371104776</v>
      </c>
      <c r="G22" s="54">
        <f t="shared" si="11"/>
        <v>2.6273096646719227</v>
      </c>
      <c r="H22" s="54">
        <f t="shared" si="11"/>
        <v>2.4077695400524184</v>
      </c>
    </row>
    <row r="23" spans="1:15" ht="45" customHeight="1">
      <c r="A23" s="3" t="s">
        <v>100</v>
      </c>
      <c r="B23" s="7">
        <f>100*B7/B16</f>
        <v>8.938234616274487</v>
      </c>
      <c r="C23" s="7">
        <f t="shared" ref="C23:H23" si="12">100*C7/C16</f>
        <v>8.7506122212711865</v>
      </c>
      <c r="D23" s="7">
        <f t="shared" si="12"/>
        <v>8.8898453134187818</v>
      </c>
      <c r="E23" s="7">
        <f t="shared" si="12"/>
        <v>9.8239341911110216</v>
      </c>
      <c r="F23" s="7">
        <f t="shared" si="12"/>
        <v>10.182215122467817</v>
      </c>
      <c r="G23" s="7">
        <f t="shared" si="12"/>
        <v>9.1729730723656822</v>
      </c>
      <c r="H23" s="7">
        <f t="shared" si="12"/>
        <v>9.7932898082172049</v>
      </c>
    </row>
    <row r="24" spans="1:15" ht="45" customHeight="1">
      <c r="A24" s="3" t="s">
        <v>101</v>
      </c>
      <c r="B24" s="7">
        <f>100*B12/B16</f>
        <v>15.704419862070466</v>
      </c>
      <c r="C24" s="7">
        <f t="shared" ref="C24:H24" si="13">100*C12/C16</f>
        <v>15.202824857599621</v>
      </c>
      <c r="D24" s="7">
        <f t="shared" si="13"/>
        <v>15.696360328995079</v>
      </c>
      <c r="E24" s="7">
        <f t="shared" si="13"/>
        <v>17.332233646924966</v>
      </c>
      <c r="F24" s="7">
        <f t="shared" si="13"/>
        <v>18.19943881753456</v>
      </c>
      <c r="G24" s="7">
        <f t="shared" si="13"/>
        <v>16.755083901251421</v>
      </c>
      <c r="H24" s="7">
        <f t="shared" si="13"/>
        <v>16.788898310808889</v>
      </c>
    </row>
    <row r="25" spans="1:15" ht="20.45" customHeight="1">
      <c r="A25" s="141" t="s">
        <v>218</v>
      </c>
      <c r="B25" s="142"/>
      <c r="C25" s="142"/>
      <c r="D25" s="142"/>
      <c r="E25" s="142"/>
      <c r="F25" s="142"/>
      <c r="G25" s="142"/>
    </row>
  </sheetData>
  <mergeCells count="3">
    <mergeCell ref="A25:G25"/>
    <mergeCell ref="A1:H1"/>
    <mergeCell ref="F2:H2"/>
  </mergeCells>
  <printOptions horizontalCentered="1"/>
  <pageMargins left="0.70866141732283505" right="0.42" top="0.74803149606299202" bottom="0.53" header="0.31496062992126" footer="0.31496062992126"/>
  <pageSetup paperSize="9" scale="75" firstPageNumber="198" orientation="portrait" useFirstPageNumber="1" r:id="rId1"/>
  <headerFooter differentFirst="1"/>
  <ignoredErrors>
    <ignoredError sqref="B7:H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5"/>
  <sheetViews>
    <sheetView zoomScaleNormal="100" zoomScaleSheetLayoutView="100" workbookViewId="0">
      <selection activeCell="C6" sqref="C6"/>
    </sheetView>
  </sheetViews>
  <sheetFormatPr defaultColWidth="9.140625" defaultRowHeight="15"/>
  <cols>
    <col min="1" max="1" width="56.5703125" customWidth="1"/>
    <col min="2" max="2" width="9" hidden="1" customWidth="1"/>
    <col min="3" max="5" width="9" bestFit="1" customWidth="1"/>
    <col min="6" max="7" width="11.5703125" style="86" bestFit="1" customWidth="1"/>
  </cols>
  <sheetData>
    <row r="1" spans="1:8" ht="33.75" customHeight="1">
      <c r="A1" s="143" t="s">
        <v>102</v>
      </c>
      <c r="B1" s="143"/>
      <c r="C1" s="143"/>
      <c r="D1" s="143"/>
      <c r="E1" s="143"/>
      <c r="F1" s="143"/>
      <c r="G1" s="143"/>
      <c r="H1" s="143"/>
    </row>
    <row r="2" spans="1:8">
      <c r="A2" s="49" t="s">
        <v>103</v>
      </c>
      <c r="B2" s="49"/>
      <c r="C2" s="49"/>
      <c r="D2" s="49"/>
      <c r="E2" s="49"/>
      <c r="F2" s="144" t="s">
        <v>104</v>
      </c>
      <c r="G2" s="144"/>
      <c r="H2" s="144"/>
    </row>
    <row r="3" spans="1:8" ht="16.5" customHeight="1">
      <c r="A3" s="30" t="s">
        <v>18</v>
      </c>
      <c r="B3" s="21" t="s">
        <v>74</v>
      </c>
      <c r="C3" s="1" t="s">
        <v>2</v>
      </c>
      <c r="D3" s="36" t="s">
        <v>3</v>
      </c>
      <c r="E3" s="36" t="s">
        <v>4</v>
      </c>
      <c r="F3" s="87" t="s">
        <v>5</v>
      </c>
      <c r="G3" s="87" t="s">
        <v>6</v>
      </c>
      <c r="H3" s="87" t="s">
        <v>7</v>
      </c>
    </row>
    <row r="4" spans="1:8" ht="16.5" customHeight="1">
      <c r="A4" s="2">
        <v>1</v>
      </c>
      <c r="B4" s="2">
        <v>2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</row>
    <row r="5" spans="1:8" ht="45" customHeight="1">
      <c r="A5" s="3" t="s">
        <v>85</v>
      </c>
      <c r="B5" s="5">
        <v>122964.829</v>
      </c>
      <c r="C5" s="5">
        <v>126099.26585</v>
      </c>
      <c r="D5" s="5">
        <v>145051.34020000001</v>
      </c>
      <c r="E5" s="5">
        <v>172537.56800999999</v>
      </c>
      <c r="F5" s="5">
        <v>190146.700581007</v>
      </c>
      <c r="G5" s="5">
        <v>231409.52244599201</v>
      </c>
      <c r="H5" s="5">
        <v>236376.865526776</v>
      </c>
    </row>
    <row r="6" spans="1:8" ht="45" customHeight="1">
      <c r="A6" s="3" t="s">
        <v>86</v>
      </c>
      <c r="B6" s="5">
        <v>926.75400000000002</v>
      </c>
      <c r="C6" s="5">
        <v>1264.6799599999999</v>
      </c>
      <c r="D6" s="5">
        <v>1824.1872000000001</v>
      </c>
      <c r="E6" s="5">
        <v>1423.601971</v>
      </c>
      <c r="F6" s="5">
        <v>1357.4138732542399</v>
      </c>
      <c r="G6" s="37">
        <v>1701.1324566820199</v>
      </c>
      <c r="H6" s="37">
        <v>1818.38906369398</v>
      </c>
    </row>
    <row r="7" spans="1:8" ht="45" customHeight="1">
      <c r="A7" s="3" t="s">
        <v>87</v>
      </c>
      <c r="B7" s="50">
        <f>B6+B5</f>
        <v>123891.583</v>
      </c>
      <c r="C7" s="50">
        <f t="shared" ref="C7:H7" si="0">C6+C5</f>
        <v>127363.94580999999</v>
      </c>
      <c r="D7" s="50">
        <f t="shared" si="0"/>
        <v>146875.52739999999</v>
      </c>
      <c r="E7" s="50">
        <f t="shared" si="0"/>
        <v>173961.16998099998</v>
      </c>
      <c r="F7" s="50">
        <f t="shared" si="0"/>
        <v>191504.11445426123</v>
      </c>
      <c r="G7" s="50">
        <f t="shared" si="0"/>
        <v>233110.65490267402</v>
      </c>
      <c r="H7" s="50">
        <f t="shared" si="0"/>
        <v>238195.25459046999</v>
      </c>
    </row>
    <row r="8" spans="1:8" ht="45" customHeight="1">
      <c r="A8" s="11" t="s">
        <v>88</v>
      </c>
      <c r="B8" s="51">
        <v>2.8871677116638281</v>
      </c>
      <c r="C8" s="51">
        <f t="shared" ref="C8:D8" si="1">100*(C7-B7)/B7</f>
        <v>2.802743112903797</v>
      </c>
      <c r="D8" s="51">
        <f t="shared" si="1"/>
        <v>15.319548610018055</v>
      </c>
      <c r="E8" s="51">
        <f t="shared" ref="E8" si="2">100*(E7-D7)/D7</f>
        <v>18.441222346889081</v>
      </c>
      <c r="F8" s="51">
        <f t="shared" ref="F8:G8" si="3">100*(F7-E7)/E7</f>
        <v>10.084402441750239</v>
      </c>
      <c r="G8" s="51">
        <f t="shared" si="3"/>
        <v>21.726186179853634</v>
      </c>
      <c r="H8" s="51">
        <f>100*(H7-G7)/G7</f>
        <v>2.1811957458224462</v>
      </c>
    </row>
    <row r="9" spans="1:8" ht="45" customHeight="1">
      <c r="A9" s="41" t="s">
        <v>89</v>
      </c>
      <c r="B9" s="5">
        <v>131359.28400000001</v>
      </c>
      <c r="C9" s="5">
        <v>136154.09004000001</v>
      </c>
      <c r="D9" s="5">
        <v>154519.2745</v>
      </c>
      <c r="E9" s="5">
        <v>158979.89045000001</v>
      </c>
      <c r="F9" s="5">
        <v>171055.09380383001</v>
      </c>
      <c r="G9" s="37">
        <v>188445.84230146001</v>
      </c>
      <c r="H9" s="37">
        <v>174769.88424368101</v>
      </c>
    </row>
    <row r="10" spans="1:8" ht="45" customHeight="1">
      <c r="A10" s="41" t="s">
        <v>90</v>
      </c>
      <c r="B10" s="5">
        <v>557.09900000000005</v>
      </c>
      <c r="C10" s="5">
        <v>482.87121000000002</v>
      </c>
      <c r="D10" s="5">
        <v>490.6977</v>
      </c>
      <c r="E10" s="5">
        <v>570.04375800000003</v>
      </c>
      <c r="F10" s="5">
        <v>650.36298796220001</v>
      </c>
      <c r="G10" s="102">
        <v>833.81593348097999</v>
      </c>
      <c r="H10" s="102">
        <v>813.49731416329996</v>
      </c>
    </row>
    <row r="11" spans="1:8" ht="45" customHeight="1">
      <c r="A11" s="41" t="s">
        <v>91</v>
      </c>
      <c r="B11" s="50">
        <f t="shared" ref="B11:G11" si="4">SUM(B9:B10)</f>
        <v>131916.383</v>
      </c>
      <c r="C11" s="50">
        <f t="shared" si="4"/>
        <v>136636.96125000002</v>
      </c>
      <c r="D11" s="50">
        <f t="shared" si="4"/>
        <v>155009.97219999999</v>
      </c>
      <c r="E11" s="50">
        <f t="shared" si="4"/>
        <v>159549.93420800002</v>
      </c>
      <c r="F11" s="50">
        <f t="shared" si="4"/>
        <v>171705.45679179221</v>
      </c>
      <c r="G11" s="50">
        <f t="shared" si="4"/>
        <v>189279.65823494099</v>
      </c>
      <c r="H11" s="50">
        <f>SUM(H9:H10)</f>
        <v>175583.38155784432</v>
      </c>
    </row>
    <row r="12" spans="1:8" ht="45" customHeight="1">
      <c r="A12" s="40" t="s">
        <v>92</v>
      </c>
      <c r="B12" s="52">
        <f>B7+B11</f>
        <v>255807.96600000001</v>
      </c>
      <c r="C12" s="52">
        <f t="shared" ref="C12:F12" si="5">C7+C11</f>
        <v>264000.90706</v>
      </c>
      <c r="D12" s="52">
        <f t="shared" si="5"/>
        <v>301885.49959999998</v>
      </c>
      <c r="E12" s="52">
        <f t="shared" si="5"/>
        <v>333511.10418899998</v>
      </c>
      <c r="F12" s="52">
        <f t="shared" si="5"/>
        <v>363209.57124605344</v>
      </c>
      <c r="G12" s="52">
        <f>G7+G11</f>
        <v>422390.31313761498</v>
      </c>
      <c r="H12" s="52">
        <f>H7+H11</f>
        <v>413778.63614831434</v>
      </c>
    </row>
    <row r="13" spans="1:8" ht="45" customHeight="1">
      <c r="A13" s="3" t="s">
        <v>88</v>
      </c>
      <c r="B13" s="51">
        <v>10.733626824580547</v>
      </c>
      <c r="C13" s="51">
        <f>100*(C12-B12)/B12</f>
        <v>3.2027701045087791</v>
      </c>
      <c r="D13" s="51">
        <f t="shared" ref="D13:F13" si="6">100*(D12-C12)/C12</f>
        <v>14.350175142159598</v>
      </c>
      <c r="E13" s="51">
        <f t="shared" si="6"/>
        <v>10.476026384474942</v>
      </c>
      <c r="F13" s="51">
        <f t="shared" si="6"/>
        <v>8.9047910801264987</v>
      </c>
      <c r="G13" s="51">
        <f>100*(G12-F12)/F12</f>
        <v>16.293827744828349</v>
      </c>
      <c r="H13" s="51">
        <f>100*(H12-G12)/G12</f>
        <v>-2.0387960427716894</v>
      </c>
    </row>
    <row r="14" spans="1:8" ht="45" customHeight="1">
      <c r="A14" s="3" t="s">
        <v>93</v>
      </c>
      <c r="B14" s="5">
        <v>1803930.7169999999</v>
      </c>
      <c r="C14" s="5">
        <v>1941556.6615899999</v>
      </c>
      <c r="D14" s="5">
        <v>2039878.0523999999</v>
      </c>
      <c r="E14" s="5">
        <v>1981512.3971299999</v>
      </c>
      <c r="F14" s="5">
        <v>2049824.4591397599</v>
      </c>
      <c r="G14" s="5">
        <v>2244754.9391270401</v>
      </c>
      <c r="H14" s="5">
        <v>2185607.22645819</v>
      </c>
    </row>
    <row r="15" spans="1:8" ht="45" customHeight="1">
      <c r="A15" s="3" t="s">
        <v>94</v>
      </c>
      <c r="B15" s="5">
        <v>250833.62700000001</v>
      </c>
      <c r="C15" s="5">
        <v>267871.10155999998</v>
      </c>
      <c r="D15" s="5">
        <v>289114.15100000001</v>
      </c>
      <c r="E15" s="5">
        <v>278193.15129299997</v>
      </c>
      <c r="F15" s="5">
        <v>279335.647436445</v>
      </c>
      <c r="G15" s="37">
        <v>316278.172561416</v>
      </c>
      <c r="H15" s="37">
        <v>319056.10373185301</v>
      </c>
    </row>
    <row r="16" spans="1:8" ht="45" customHeight="1">
      <c r="A16" s="45" t="s">
        <v>95</v>
      </c>
      <c r="B16" s="52">
        <f t="shared" ref="B16:H16" si="7">SUM(B14:B15)</f>
        <v>2054764.344</v>
      </c>
      <c r="C16" s="52">
        <f t="shared" si="7"/>
        <v>2209427.76315</v>
      </c>
      <c r="D16" s="52">
        <f t="shared" si="7"/>
        <v>2328992.2034</v>
      </c>
      <c r="E16" s="52">
        <f t="shared" si="7"/>
        <v>2259705.5484229997</v>
      </c>
      <c r="F16" s="52">
        <f t="shared" si="7"/>
        <v>2329160.1065762048</v>
      </c>
      <c r="G16" s="52">
        <f t="shared" si="7"/>
        <v>2561033.111688456</v>
      </c>
      <c r="H16" s="52">
        <f t="shared" si="7"/>
        <v>2504663.330190043</v>
      </c>
    </row>
    <row r="17" spans="1:8" ht="45" customHeight="1">
      <c r="A17" s="11" t="s">
        <v>88</v>
      </c>
      <c r="B17" s="51">
        <v>7.9267980145494681</v>
      </c>
      <c r="C17" s="51">
        <f t="shared" ref="C17" si="8">100*(C16-B16)/B16</f>
        <v>7.5270636071539681</v>
      </c>
      <c r="D17" s="51">
        <f t="shared" ref="D17" si="9">100*(D16-C16)/C16</f>
        <v>5.4115568856406489</v>
      </c>
      <c r="E17" s="51">
        <f t="shared" ref="E17" si="10">100*(E16-D16)/D16</f>
        <v>-2.9749629421623474</v>
      </c>
      <c r="F17" s="51">
        <f t="shared" ref="F17" si="11">100*(F16-E16)/E16</f>
        <v>3.07361099332946</v>
      </c>
      <c r="G17" s="51">
        <f t="shared" ref="G17" si="12">100*(G16-F16)/F16</f>
        <v>9.9552196715706938</v>
      </c>
      <c r="H17" s="51">
        <f>100*(H16-G16)/G16</f>
        <v>-2.2010563331314836</v>
      </c>
    </row>
    <row r="18" spans="1:8" ht="45" customHeight="1">
      <c r="A18" s="3" t="s">
        <v>96</v>
      </c>
      <c r="B18" s="52">
        <v>11328284.624372497</v>
      </c>
      <c r="C18" s="52">
        <v>12034170.513730513</v>
      </c>
      <c r="D18" s="52">
        <v>12733797.769346215</v>
      </c>
      <c r="E18" s="52">
        <v>13236100.411157487</v>
      </c>
      <c r="F18" s="52">
        <v>12687344.574616479</v>
      </c>
      <c r="G18" s="38">
        <v>13876840.04238908</v>
      </c>
      <c r="H18" s="9">
        <v>14804900.590850746</v>
      </c>
    </row>
    <row r="19" spans="1:8" ht="45" customHeight="1">
      <c r="A19" s="11" t="s">
        <v>88</v>
      </c>
      <c r="B19" s="51">
        <v>7.9720226248286314</v>
      </c>
      <c r="C19" s="51">
        <f>100*(C18-B18)/B18</f>
        <v>6.2311807371022558</v>
      </c>
      <c r="D19" s="51">
        <f>100*(D18-C18)/C18</f>
        <v>5.8136724489440708</v>
      </c>
      <c r="E19" s="51">
        <f t="shared" ref="E19" si="13">100*(E18-D18)/D18</f>
        <v>3.9446412681411824</v>
      </c>
      <c r="F19" s="51">
        <f t="shared" ref="F19" si="14">100*(F18-E18)/E18</f>
        <v>-4.1459026412222562</v>
      </c>
      <c r="G19" s="51">
        <f t="shared" ref="G19:H19" si="15">100*(G18-F18)/F18</f>
        <v>9.3754485879765586</v>
      </c>
      <c r="H19" s="51">
        <f t="shared" si="15"/>
        <v>6.687837761527506</v>
      </c>
    </row>
    <row r="20" spans="1:8" ht="45" customHeight="1">
      <c r="A20" s="3" t="s">
        <v>105</v>
      </c>
      <c r="B20" s="53">
        <f>100*B16/B18</f>
        <v>18.138353794353211</v>
      </c>
      <c r="C20" s="53">
        <f>100*C16/C18</f>
        <v>18.359618227356261</v>
      </c>
      <c r="D20" s="53">
        <f t="shared" ref="D20:H20" si="16">100*D16/D18</f>
        <v>18.289847581893682</v>
      </c>
      <c r="E20" s="53">
        <f t="shared" si="16"/>
        <v>17.072290767136831</v>
      </c>
      <c r="F20" s="53">
        <f t="shared" si="16"/>
        <v>18.358137062314416</v>
      </c>
      <c r="G20" s="53">
        <f t="shared" si="16"/>
        <v>18.455448818789876</v>
      </c>
      <c r="H20" s="53">
        <f t="shared" si="16"/>
        <v>16.917799041068168</v>
      </c>
    </row>
    <row r="21" spans="1:8" ht="45" customHeight="1">
      <c r="A21" s="6" t="s">
        <v>106</v>
      </c>
      <c r="B21" s="54">
        <f t="shared" ref="B21" si="17">100*B7/B18</f>
        <v>1.093648218667199</v>
      </c>
      <c r="C21" s="54">
        <f>100*C7/C18</f>
        <v>1.0583525109992646</v>
      </c>
      <c r="D21" s="54">
        <f t="shared" ref="D21:H21" si="18">100*D7/D18</f>
        <v>1.1534306580050309</v>
      </c>
      <c r="E21" s="54">
        <f t="shared" si="18"/>
        <v>1.3142932176183695</v>
      </c>
      <c r="F21" s="54">
        <f t="shared" si="18"/>
        <v>1.5094105258038215</v>
      </c>
      <c r="G21" s="54">
        <f t="shared" si="18"/>
        <v>1.6798540171292555</v>
      </c>
      <c r="H21" s="54">
        <f t="shared" si="18"/>
        <v>1.6088946570682945</v>
      </c>
    </row>
    <row r="22" spans="1:8" ht="45" customHeight="1">
      <c r="A22" s="3" t="s">
        <v>107</v>
      </c>
      <c r="B22" s="54">
        <f t="shared" ref="B22" si="19">100*B12/B18</f>
        <v>2.2581350529420501</v>
      </c>
      <c r="C22" s="54">
        <f>100*C12/C18</f>
        <v>2.1937607312343248</v>
      </c>
      <c r="D22" s="54">
        <f t="shared" ref="D22:H22" si="20">100*D12/D18</f>
        <v>2.3707420603672702</v>
      </c>
      <c r="E22" s="54">
        <f t="shared" si="20"/>
        <v>2.5197081755882107</v>
      </c>
      <c r="F22" s="54">
        <f t="shared" si="20"/>
        <v>2.8627706066462908</v>
      </c>
      <c r="G22" s="54">
        <f t="shared" si="20"/>
        <v>3.0438508467875582</v>
      </c>
      <c r="H22" s="54">
        <f t="shared" si="20"/>
        <v>2.7948761534003452</v>
      </c>
    </row>
    <row r="23" spans="1:8" ht="45" customHeight="1">
      <c r="A23" s="6" t="s">
        <v>108</v>
      </c>
      <c r="B23" s="7">
        <f t="shared" ref="B23" si="21">100*B7/B16</f>
        <v>6.0294789211117443</v>
      </c>
      <c r="C23" s="7">
        <f>100*C7/C16</f>
        <v>5.7645670944415093</v>
      </c>
      <c r="D23" s="7">
        <f t="shared" ref="D23:G23" si="22">100*D7/D16</f>
        <v>6.3063984149703218</v>
      </c>
      <c r="E23" s="7">
        <f t="shared" si="22"/>
        <v>7.6983999133163064</v>
      </c>
      <c r="F23" s="7">
        <f t="shared" si="22"/>
        <v>8.2220244934456872</v>
      </c>
      <c r="G23" s="7">
        <f t="shared" si="22"/>
        <v>9.1022116753885776</v>
      </c>
      <c r="H23" s="7">
        <f>100*H7/H16</f>
        <v>9.5100707436155414</v>
      </c>
    </row>
    <row r="24" spans="1:8" ht="45" customHeight="1">
      <c r="A24" s="6" t="s">
        <v>109</v>
      </c>
      <c r="B24" s="7">
        <f t="shared" ref="B24" si="23">100*B12/B16</f>
        <v>12.449503844417499</v>
      </c>
      <c r="C24" s="7">
        <f>100*C12/C16</f>
        <v>11.948836321474102</v>
      </c>
      <c r="D24" s="7">
        <f t="shared" ref="D24:E24" si="24">100*D12/D16</f>
        <v>12.962065702035831</v>
      </c>
      <c r="E24" s="7">
        <f t="shared" si="24"/>
        <v>14.759051435783316</v>
      </c>
      <c r="F24" s="7">
        <f>100*F12/F16</f>
        <v>15.594014778999481</v>
      </c>
      <c r="G24" s="7">
        <f>100*G12/G16</f>
        <v>16.492965718008172</v>
      </c>
      <c r="H24" s="7">
        <f>100*H12/H16</f>
        <v>16.520329545325303</v>
      </c>
    </row>
    <row r="25" spans="1:8" ht="18.75" customHeight="1">
      <c r="A25" s="141" t="s">
        <v>218</v>
      </c>
      <c r="B25" s="142"/>
      <c r="C25" s="142"/>
      <c r="D25" s="142"/>
      <c r="E25" s="142"/>
      <c r="F25" s="142"/>
      <c r="G25" s="142"/>
    </row>
  </sheetData>
  <mergeCells count="3">
    <mergeCell ref="A25:G25"/>
    <mergeCell ref="A1:H1"/>
    <mergeCell ref="F2:H2"/>
  </mergeCells>
  <printOptions horizontalCentered="1"/>
  <pageMargins left="0.70866141732283505" right="0.55000000000000004" top="0.74803149606299202" bottom="0.74803149606299202" header="0.31496062992126" footer="0.31496062992126"/>
  <pageSetup paperSize="9" scale="75" firstPageNumber="199" orientation="portrait" useFirstPageNumber="1" r:id="rId1"/>
  <headerFooter differentFirst="1"/>
  <ignoredErrors>
    <ignoredError sqref="B1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"/>
  <sheetViews>
    <sheetView zoomScaleNormal="100" zoomScaleSheetLayoutView="100" workbookViewId="0">
      <selection activeCell="B5" sqref="B5"/>
    </sheetView>
  </sheetViews>
  <sheetFormatPr defaultColWidth="12.7109375" defaultRowHeight="15"/>
  <cols>
    <col min="1" max="1" width="46.7109375" style="33" customWidth="1"/>
    <col min="2" max="6" width="10.7109375" style="33" customWidth="1"/>
    <col min="7" max="117" width="9.140625" style="33" customWidth="1"/>
    <col min="118" max="118" width="12.42578125" style="33" customWidth="1"/>
    <col min="119" max="119" width="14.28515625" style="33" customWidth="1"/>
    <col min="120" max="120" width="12" style="33" customWidth="1"/>
    <col min="121" max="121" width="11.28515625" style="33" customWidth="1"/>
    <col min="122" max="122" width="12" style="33" customWidth="1"/>
    <col min="123" max="123" width="11.28515625" style="33" customWidth="1"/>
    <col min="124" max="124" width="12" style="33" customWidth="1"/>
    <col min="125" max="16384" width="12.7109375" style="33"/>
  </cols>
  <sheetData>
    <row r="1" spans="1:10" ht="36" customHeight="1">
      <c r="A1" s="143" t="s">
        <v>110</v>
      </c>
      <c r="B1" s="143"/>
      <c r="C1" s="143"/>
      <c r="D1" s="143"/>
      <c r="E1" s="143"/>
      <c r="F1" s="143"/>
      <c r="G1" s="143"/>
      <c r="H1" s="143"/>
    </row>
    <row r="2" spans="1:10" ht="20.25" customHeight="1">
      <c r="A2" s="34" t="s">
        <v>111</v>
      </c>
      <c r="B2" s="34"/>
      <c r="C2" s="34"/>
      <c r="D2" s="34"/>
      <c r="E2" s="34"/>
      <c r="F2" s="145" t="s">
        <v>112</v>
      </c>
      <c r="G2" s="145"/>
      <c r="H2" s="145"/>
    </row>
    <row r="3" spans="1:10" ht="15.75" customHeight="1">
      <c r="A3" s="35" t="s">
        <v>18</v>
      </c>
      <c r="B3" s="36" t="s">
        <v>74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</row>
    <row r="4" spans="1:10" ht="15.75" customHeight="1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</row>
    <row r="5" spans="1:10" ht="45" customHeight="1">
      <c r="A5" s="6" t="s">
        <v>93</v>
      </c>
      <c r="B5" s="5">
        <v>8162260.4100000001</v>
      </c>
      <c r="C5" s="5">
        <v>9032404.6993700005</v>
      </c>
      <c r="D5" s="5">
        <v>10845742.608100001</v>
      </c>
      <c r="E5" s="37">
        <v>10827558.431299999</v>
      </c>
      <c r="F5" s="37">
        <v>10637199.7077423</v>
      </c>
      <c r="G5" s="37">
        <v>14481692.366912499</v>
      </c>
      <c r="H5" s="37">
        <v>17058996.335505199</v>
      </c>
      <c r="J5" s="103"/>
    </row>
    <row r="6" spans="1:10" ht="45" customHeight="1">
      <c r="A6" s="6" t="s">
        <v>94</v>
      </c>
      <c r="B6" s="37">
        <v>824798.79</v>
      </c>
      <c r="C6" s="37">
        <v>936733.42706999998</v>
      </c>
      <c r="D6" s="37">
        <v>1058116.2424000001</v>
      </c>
      <c r="E6" s="37">
        <v>1028602.346431</v>
      </c>
      <c r="F6" s="37">
        <v>1056609.9449956601</v>
      </c>
      <c r="G6" s="37">
        <v>1290559.5784878901</v>
      </c>
      <c r="H6" s="37">
        <v>1390059.15406367</v>
      </c>
    </row>
    <row r="7" spans="1:10" ht="45" customHeight="1">
      <c r="A7" s="45" t="s">
        <v>95</v>
      </c>
      <c r="B7" s="38">
        <f t="shared" ref="B7:G7" si="0">SUM(B5:B6)</f>
        <v>8987059.1999999993</v>
      </c>
      <c r="C7" s="38">
        <f t="shared" si="0"/>
        <v>9969138.1264399998</v>
      </c>
      <c r="D7" s="38">
        <f t="shared" si="0"/>
        <v>11903858.850500001</v>
      </c>
      <c r="E7" s="38">
        <f t="shared" si="0"/>
        <v>11856160.777731</v>
      </c>
      <c r="F7" s="38">
        <f t="shared" si="0"/>
        <v>11693809.65273796</v>
      </c>
      <c r="G7" s="38">
        <f t="shared" si="0"/>
        <v>15772251.945400389</v>
      </c>
      <c r="H7" s="38">
        <v>18449055.489568867</v>
      </c>
    </row>
    <row r="8" spans="1:10" ht="45" customHeight="1">
      <c r="A8" s="6" t="s">
        <v>113</v>
      </c>
      <c r="B8" s="37">
        <v>662125.495</v>
      </c>
      <c r="C8" s="37">
        <v>729330.12803000002</v>
      </c>
      <c r="D8" s="37">
        <v>950938.63580000005</v>
      </c>
      <c r="E8" s="37">
        <v>968502.19646999997</v>
      </c>
      <c r="F8" s="37">
        <v>953210.63701078005</v>
      </c>
      <c r="G8" s="37">
        <v>1285083.3333304301</v>
      </c>
      <c r="H8" s="37">
        <v>1563258.2570533</v>
      </c>
    </row>
    <row r="9" spans="1:10" ht="45" customHeight="1">
      <c r="A9" s="6" t="s">
        <v>114</v>
      </c>
      <c r="B9" s="37">
        <v>5136.6289999999999</v>
      </c>
      <c r="C9" s="37">
        <v>7103.8202099999999</v>
      </c>
      <c r="D9" s="37">
        <v>10847.7577</v>
      </c>
      <c r="E9" s="37">
        <v>8351.8992920000001</v>
      </c>
      <c r="F9" s="37">
        <v>8011.0337584577801</v>
      </c>
      <c r="G9" s="37">
        <v>11339.0898924391</v>
      </c>
      <c r="H9" s="37">
        <v>13201.0969044178</v>
      </c>
    </row>
    <row r="10" spans="1:10" ht="45" customHeight="1">
      <c r="A10" s="40" t="s">
        <v>115</v>
      </c>
      <c r="B10" s="38">
        <f>SUM(B8:B9)</f>
        <v>667262.12399999995</v>
      </c>
      <c r="C10" s="38">
        <f t="shared" ref="C10:G10" si="1">SUM(C8:C9)</f>
        <v>736433.94824000006</v>
      </c>
      <c r="D10" s="38">
        <f t="shared" si="1"/>
        <v>961786.39350000001</v>
      </c>
      <c r="E10" s="38">
        <f t="shared" si="1"/>
        <v>976854.09576199995</v>
      </c>
      <c r="F10" s="38">
        <f t="shared" si="1"/>
        <v>961221.6707692378</v>
      </c>
      <c r="G10" s="38">
        <f t="shared" si="1"/>
        <v>1296422.4232228692</v>
      </c>
      <c r="H10" s="38">
        <v>1576459.3539577178</v>
      </c>
    </row>
    <row r="11" spans="1:10" ht="45" customHeight="1">
      <c r="A11" s="46" t="s">
        <v>116</v>
      </c>
      <c r="B11" s="37">
        <v>318142.56599999999</v>
      </c>
      <c r="C11" s="37">
        <v>325754.96396000002</v>
      </c>
      <c r="D11" s="37">
        <v>399906.413</v>
      </c>
      <c r="E11" s="37">
        <v>436614.46568000002</v>
      </c>
      <c r="F11" s="37">
        <v>503296.497451854</v>
      </c>
      <c r="G11" s="37">
        <v>606487.86313344503</v>
      </c>
      <c r="H11" s="37">
        <v>637128.46625195805</v>
      </c>
    </row>
    <row r="12" spans="1:10" ht="45" customHeight="1">
      <c r="A12" s="46" t="s">
        <v>117</v>
      </c>
      <c r="B12" s="37">
        <v>3329.79</v>
      </c>
      <c r="C12" s="37">
        <v>2921.7982999999999</v>
      </c>
      <c r="D12" s="37">
        <v>3025.5007999999998</v>
      </c>
      <c r="E12" s="37">
        <v>3622.8711929999999</v>
      </c>
      <c r="F12" s="37">
        <v>4250.2234156734703</v>
      </c>
      <c r="G12" s="37">
        <v>5657.2574363058602</v>
      </c>
      <c r="H12" s="37">
        <v>5722.4685156206297</v>
      </c>
    </row>
    <row r="13" spans="1:10" ht="45" customHeight="1">
      <c r="A13" s="47" t="s">
        <v>91</v>
      </c>
      <c r="B13" s="38">
        <f>SUM(B11:B12)</f>
        <v>321472.35599999997</v>
      </c>
      <c r="C13" s="38">
        <f t="shared" ref="C13:H13" si="2">SUM(C11:C12)</f>
        <v>328676.76226000005</v>
      </c>
      <c r="D13" s="38">
        <f t="shared" si="2"/>
        <v>402931.91379999998</v>
      </c>
      <c r="E13" s="38">
        <f t="shared" si="2"/>
        <v>440237.33687300002</v>
      </c>
      <c r="F13" s="38">
        <f t="shared" si="2"/>
        <v>507546.72086752747</v>
      </c>
      <c r="G13" s="38">
        <f t="shared" si="2"/>
        <v>612145.1205697509</v>
      </c>
      <c r="H13" s="38">
        <f t="shared" si="2"/>
        <v>642850.93476757873</v>
      </c>
    </row>
    <row r="14" spans="1:10" ht="45" customHeight="1">
      <c r="A14" s="48" t="s">
        <v>92</v>
      </c>
      <c r="B14" s="39">
        <f>B10+B13</f>
        <v>988734.48</v>
      </c>
      <c r="C14" s="39">
        <f t="shared" ref="C14:F14" si="3">C10+C13</f>
        <v>1065110.7105</v>
      </c>
      <c r="D14" s="39">
        <f t="shared" si="3"/>
        <v>1364718.3073</v>
      </c>
      <c r="E14" s="39">
        <f t="shared" si="3"/>
        <v>1417091.432635</v>
      </c>
      <c r="F14" s="39">
        <f t="shared" si="3"/>
        <v>1468768.3916367653</v>
      </c>
      <c r="G14" s="38">
        <f>G10+G13</f>
        <v>1908567.5437926201</v>
      </c>
      <c r="H14" s="38">
        <f>H10+H13</f>
        <v>2219310.2887252965</v>
      </c>
    </row>
    <row r="15" spans="1:10" ht="22.5" customHeight="1">
      <c r="A15" s="141" t="s">
        <v>218</v>
      </c>
      <c r="B15" s="142"/>
      <c r="C15" s="142"/>
      <c r="D15" s="142"/>
      <c r="E15" s="142"/>
      <c r="F15" s="142"/>
      <c r="G15" s="142"/>
    </row>
  </sheetData>
  <mergeCells count="3">
    <mergeCell ref="A15:G15"/>
    <mergeCell ref="F2:H2"/>
    <mergeCell ref="A1:H1"/>
  </mergeCells>
  <printOptions horizontalCentered="1"/>
  <pageMargins left="0.55000000000000004" right="0.39" top="0.48" bottom="0.57999999999999996" header="0.31496062992126" footer="0.31496062992126"/>
  <pageSetup paperSize="9" scale="90" firstPageNumber="200" fitToHeight="0" orientation="landscape" useFirstPageNumber="1" r:id="rId1"/>
  <headerFooter differentFirst="1"/>
  <ignoredErrors>
    <ignoredError sqref="B7:G7 H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Section VII</vt:lpstr>
      <vt:lpstr>Table 40 </vt:lpstr>
      <vt:lpstr>Table 41 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  </vt:lpstr>
      <vt:lpstr>Table 50 </vt:lpstr>
      <vt:lpstr>Table 51 </vt:lpstr>
      <vt:lpstr>Table 52</vt:lpstr>
      <vt:lpstr>'Table 42'!Print_Area</vt:lpstr>
      <vt:lpstr>'Table 43'!Print_Titles</vt:lpstr>
      <vt:lpstr>'Table 51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DGCO</cp:lastModifiedBy>
  <cp:lastPrinted>2025-12-08T09:55:13Z</cp:lastPrinted>
  <dcterms:created xsi:type="dcterms:W3CDTF">2018-12-14T08:35:00Z</dcterms:created>
  <dcterms:modified xsi:type="dcterms:W3CDTF">2025-12-09T10:27:55Z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E65BE0C36BEE4935A146E16EB946D41E_12</vt:lpwstr>
  </property>
  <property fmtid="{D5CDD505-2E9C-101B-9397-08002B2CF9AE}" pid="3" name="KSOProductBuildVer">
    <vt:lpwstr>1033-12.2.0.13431</vt:lpwstr>
  </property>
</Properties>
</file>