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Section II" sheetId="12" r:id="rId1"/>
    <sheet name="Table 6" sheetId="9" r:id="rId2"/>
    <sheet name="Table 6A" sheetId="11" r:id="rId3"/>
    <sheet name="Table 7" sheetId="3" r:id="rId4"/>
    <sheet name="Table 8" sheetId="4" r:id="rId5"/>
    <sheet name="Table 9" sheetId="5" r:id="rId6"/>
    <sheet name="Table 10" sheetId="6" r:id="rId7"/>
  </sheets>
  <definedNames>
    <definedName name="_xlnm._FilterDatabase" localSheetId="6" hidden="1">'Table 10'!$A$1:$A$102</definedName>
    <definedName name="_xlnm._FilterDatabase" localSheetId="1" hidden="1">'Table 6'!$A$1:$A$42</definedName>
    <definedName name="_Parse_Out" localSheetId="0" hidden="1">#REF!</definedName>
    <definedName name="_Parse_Out" localSheetId="6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hidden="1">#REF!</definedName>
    <definedName name="data">#REF!</definedName>
    <definedName name="gdfg" localSheetId="0" hidden="1">#REF!</definedName>
    <definedName name="gdfg" localSheetId="6" hidden="1">#REF!</definedName>
    <definedName name="gdfg" localSheetId="1" hidden="1">#REF!</definedName>
    <definedName name="gdfg" localSheetId="2" hidden="1">#REF!</definedName>
    <definedName name="gdfg" localSheetId="3" hidden="1">#REF!</definedName>
    <definedName name="gdfg" localSheetId="4" hidden="1">#REF!</definedName>
    <definedName name="gdfg" localSheetId="5" hidden="1">#REF!</definedName>
    <definedName name="gdfg" hidden="1">#REF!</definedName>
    <definedName name="pp">#REF!</definedName>
    <definedName name="_xlnm.Print_Area" localSheetId="1">'Table 6'!$A$1:$K$42</definedName>
    <definedName name="_xlnm.Print_Area" localSheetId="2">'Table 6A'!$A$1:$M$44</definedName>
    <definedName name="_xlnm.Print_Area" localSheetId="4">'Table 8'!$A$1:$N$93</definedName>
    <definedName name="_xlnm.Print_Titles" localSheetId="6">'Table 10'!$3:$3</definedName>
    <definedName name="_xlnm.Print_Titles" localSheetId="4">'Table 8'!$3:$5</definedName>
    <definedName name="WORKING" localSheetId="0" hidden="1">#REF!</definedName>
    <definedName name="WORKING" localSheetId="1" hidden="1">#REF!</definedName>
    <definedName name="WORKING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B16" i="5" l="1"/>
  <c r="N8" i="4" l="1"/>
  <c r="M33" i="4"/>
  <c r="G15" i="3"/>
  <c r="H15" i="3"/>
  <c r="H7" i="11"/>
  <c r="C39" i="9"/>
  <c r="B8" i="9" l="1"/>
  <c r="I99" i="6" l="1"/>
  <c r="I66" i="6"/>
  <c r="I59" i="6"/>
  <c r="I54" i="6"/>
  <c r="I47" i="6"/>
  <c r="I38" i="6"/>
  <c r="I34" i="6"/>
  <c r="I26" i="6"/>
  <c r="I16" i="6"/>
  <c r="H16" i="6"/>
  <c r="C16" i="5" l="1"/>
  <c r="D16" i="5"/>
  <c r="E16" i="5"/>
  <c r="F16" i="5"/>
  <c r="G16" i="5"/>
  <c r="H16" i="5"/>
  <c r="I16" i="5"/>
  <c r="I11" i="5"/>
  <c r="G11" i="5"/>
  <c r="H11" i="5"/>
  <c r="F11" i="5"/>
  <c r="H18" i="5" l="1"/>
  <c r="I18" i="5"/>
  <c r="I16" i="3"/>
  <c r="J16" i="3"/>
  <c r="K16" i="3"/>
  <c r="L16" i="3"/>
  <c r="M16" i="3"/>
  <c r="N16" i="3"/>
  <c r="H16" i="3"/>
  <c r="I15" i="3"/>
  <c r="J15" i="3"/>
  <c r="K15" i="3"/>
  <c r="L15" i="3"/>
  <c r="M15" i="3"/>
  <c r="N15" i="3"/>
  <c r="H13" i="3"/>
  <c r="I13" i="3"/>
  <c r="J13" i="3"/>
  <c r="K13" i="3"/>
  <c r="L13" i="3"/>
  <c r="M13" i="3"/>
  <c r="N13" i="3"/>
  <c r="G13" i="3"/>
  <c r="L11" i="3"/>
  <c r="M11" i="3"/>
  <c r="N11" i="3"/>
  <c r="H11" i="3"/>
  <c r="I11" i="3"/>
  <c r="J11" i="3"/>
  <c r="K11" i="3"/>
  <c r="G11" i="3"/>
  <c r="H9" i="3"/>
  <c r="I9" i="3"/>
  <c r="J9" i="3"/>
  <c r="K9" i="3"/>
  <c r="L9" i="3"/>
  <c r="M9" i="3"/>
  <c r="N9" i="3"/>
  <c r="G9" i="3"/>
  <c r="N7" i="3"/>
  <c r="M7" i="3"/>
  <c r="G7" i="3"/>
  <c r="H7" i="3"/>
  <c r="I7" i="3"/>
  <c r="J7" i="3"/>
  <c r="K7" i="3"/>
  <c r="L7" i="3"/>
  <c r="N10" i="4"/>
  <c r="N80" i="4"/>
  <c r="M25" i="4"/>
  <c r="N27" i="4"/>
  <c r="N71" i="4"/>
  <c r="N72" i="4"/>
  <c r="N73" i="4"/>
  <c r="N74" i="4"/>
  <c r="N75" i="4"/>
  <c r="N78" i="4"/>
  <c r="N79" i="4"/>
  <c r="N81" i="4"/>
  <c r="N82" i="4"/>
  <c r="N83" i="4"/>
  <c r="N84" i="4"/>
  <c r="N85" i="4"/>
  <c r="N86" i="4"/>
  <c r="N87" i="4"/>
  <c r="N88" i="4"/>
  <c r="N70" i="4"/>
  <c r="N62" i="4"/>
  <c r="N63" i="4"/>
  <c r="N64" i="4"/>
  <c r="N65" i="4"/>
  <c r="N66" i="4"/>
  <c r="N57" i="4"/>
  <c r="N58" i="4"/>
  <c r="N59" i="4"/>
  <c r="N51" i="4"/>
  <c r="N52" i="4"/>
  <c r="N53" i="4"/>
  <c r="N50" i="4"/>
  <c r="N43" i="4"/>
  <c r="N41" i="4"/>
  <c r="N44" i="4"/>
  <c r="N45" i="4"/>
  <c r="N40" i="4"/>
  <c r="N37" i="4"/>
  <c r="N36" i="4"/>
  <c r="N30" i="4"/>
  <c r="N31" i="4"/>
  <c r="N32" i="4"/>
  <c r="N33" i="4"/>
  <c r="N24" i="4"/>
  <c r="N25" i="4"/>
  <c r="N26" i="4"/>
  <c r="N23" i="4"/>
  <c r="N22" i="4"/>
  <c r="N9" i="4"/>
  <c r="N11" i="4"/>
  <c r="N12" i="4"/>
  <c r="N13" i="4"/>
  <c r="N14" i="4"/>
  <c r="N15" i="4"/>
  <c r="N16" i="4"/>
  <c r="N17" i="4"/>
  <c r="M20" i="4"/>
  <c r="M72" i="4"/>
  <c r="M73" i="4"/>
  <c r="M74" i="4"/>
  <c r="M75" i="4"/>
  <c r="M76" i="4"/>
  <c r="M77" i="4"/>
  <c r="M78" i="4"/>
  <c r="M79" i="4"/>
  <c r="M82" i="4"/>
  <c r="M83" i="4"/>
  <c r="M84" i="4"/>
  <c r="M85" i="4"/>
  <c r="M87" i="4"/>
  <c r="M88" i="4"/>
  <c r="M70" i="4"/>
  <c r="M63" i="4"/>
  <c r="M64" i="4"/>
  <c r="M65" i="4"/>
  <c r="M66" i="4"/>
  <c r="M62" i="4"/>
  <c r="M57" i="4"/>
  <c r="M58" i="4"/>
  <c r="M59" i="4"/>
  <c r="M51" i="4"/>
  <c r="M52" i="4"/>
  <c r="M53" i="4"/>
  <c r="M43" i="4"/>
  <c r="M41" i="4"/>
  <c r="M42" i="4"/>
  <c r="M44" i="4"/>
  <c r="M45" i="4"/>
  <c r="M40" i="4"/>
  <c r="M37" i="4"/>
  <c r="M36" i="4"/>
  <c r="M31" i="4"/>
  <c r="M30" i="4"/>
  <c r="M21" i="4"/>
  <c r="M23" i="4"/>
  <c r="M24" i="4"/>
  <c r="M26" i="4"/>
  <c r="M27" i="4"/>
  <c r="M17" i="4"/>
  <c r="M13" i="4"/>
  <c r="M9" i="4"/>
  <c r="M10" i="4"/>
  <c r="M11" i="4"/>
  <c r="M12" i="4"/>
  <c r="M14" i="4"/>
  <c r="M15" i="4"/>
  <c r="M16" i="4"/>
  <c r="M8" i="4"/>
  <c r="K6" i="9"/>
  <c r="C37" i="9"/>
  <c r="E46" i="4"/>
  <c r="D37" i="9"/>
  <c r="L89" i="4"/>
  <c r="L67" i="4"/>
  <c r="L60" i="4"/>
  <c r="L18" i="4"/>
  <c r="L28" i="4"/>
  <c r="L34" i="4"/>
  <c r="L38" i="4"/>
  <c r="L46" i="4"/>
  <c r="L54" i="4"/>
  <c r="E22" i="4"/>
  <c r="M22" i="4" s="1"/>
  <c r="D89" i="4"/>
  <c r="D67" i="4"/>
  <c r="D60" i="4"/>
  <c r="D54" i="4"/>
  <c r="D46" i="4"/>
  <c r="D38" i="4"/>
  <c r="D34" i="4"/>
  <c r="D28" i="4"/>
  <c r="D18" i="4"/>
  <c r="G41" i="11"/>
  <c r="F41" i="11"/>
  <c r="E41" i="11"/>
  <c r="D41" i="11"/>
  <c r="C41" i="11"/>
  <c r="B41" i="11"/>
  <c r="G40" i="11"/>
  <c r="F40" i="11"/>
  <c r="E40" i="11"/>
  <c r="D40" i="11"/>
  <c r="C40" i="11"/>
  <c r="B40" i="11"/>
  <c r="G38" i="11"/>
  <c r="F38" i="11"/>
  <c r="E38" i="11"/>
  <c r="D38" i="11"/>
  <c r="C38" i="11"/>
  <c r="B38" i="11"/>
  <c r="G37" i="11"/>
  <c r="F37" i="11"/>
  <c r="E37" i="11"/>
  <c r="D37" i="11"/>
  <c r="C37" i="11"/>
  <c r="B37" i="11"/>
  <c r="H35" i="11"/>
  <c r="H34" i="11"/>
  <c r="H32" i="11"/>
  <c r="H31" i="11"/>
  <c r="H29" i="11"/>
  <c r="H28" i="11"/>
  <c r="H26" i="11"/>
  <c r="H25" i="11"/>
  <c r="H23" i="11"/>
  <c r="H22" i="11"/>
  <c r="H20" i="11"/>
  <c r="H19" i="11"/>
  <c r="I19" i="11" s="1"/>
  <c r="H17" i="11"/>
  <c r="H16" i="11"/>
  <c r="H14" i="11"/>
  <c r="H13" i="11"/>
  <c r="H11" i="11"/>
  <c r="H10" i="11"/>
  <c r="I10" i="11" s="1"/>
  <c r="H8" i="11"/>
  <c r="N38" i="4" l="1"/>
  <c r="M46" i="4"/>
  <c r="N17" i="3"/>
  <c r="N54" i="4"/>
  <c r="N67" i="4"/>
  <c r="N34" i="4"/>
  <c r="J17" i="3"/>
  <c r="L17" i="3"/>
  <c r="M17" i="3"/>
  <c r="I17" i="3"/>
  <c r="N46" i="4"/>
  <c r="I8" i="11"/>
  <c r="H9" i="11"/>
  <c r="N60" i="4"/>
  <c r="L68" i="4"/>
  <c r="C39" i="11"/>
  <c r="N89" i="4"/>
  <c r="G39" i="11"/>
  <c r="B39" i="11"/>
  <c r="N28" i="4"/>
  <c r="K17" i="3"/>
  <c r="N18" i="4"/>
  <c r="D39" i="11"/>
  <c r="E39" i="11"/>
  <c r="F39" i="11"/>
  <c r="L47" i="4"/>
  <c r="D47" i="4"/>
  <c r="D68" i="4"/>
  <c r="I22" i="11"/>
  <c r="H37" i="11"/>
  <c r="H40" i="11"/>
  <c r="J10" i="11"/>
  <c r="K10" i="11" s="1"/>
  <c r="I31" i="11"/>
  <c r="I16" i="11"/>
  <c r="I25" i="11"/>
  <c r="J25" i="11" s="1"/>
  <c r="J19" i="11"/>
  <c r="I7" i="11"/>
  <c r="I13" i="11"/>
  <c r="I34" i="11"/>
  <c r="I28" i="11"/>
  <c r="J28" i="11" s="1"/>
  <c r="H33" i="11"/>
  <c r="H41" i="11"/>
  <c r="I11" i="11"/>
  <c r="I17" i="11"/>
  <c r="J17" i="11" s="1"/>
  <c r="K17" i="11" s="1"/>
  <c r="I23" i="11"/>
  <c r="I35" i="11"/>
  <c r="J35" i="11" s="1"/>
  <c r="H15" i="11"/>
  <c r="H21" i="11"/>
  <c r="H27" i="11"/>
  <c r="H38" i="11"/>
  <c r="I14" i="11"/>
  <c r="I20" i="11"/>
  <c r="I21" i="11" s="1"/>
  <c r="I26" i="11"/>
  <c r="I29" i="11"/>
  <c r="J29" i="11" s="1"/>
  <c r="K29" i="11" s="1"/>
  <c r="I32" i="11"/>
  <c r="J32" i="11" s="1"/>
  <c r="K32" i="11" s="1"/>
  <c r="N68" i="4" l="1"/>
  <c r="I9" i="11"/>
  <c r="J8" i="11"/>
  <c r="I40" i="11"/>
  <c r="I27" i="11"/>
  <c r="L90" i="4"/>
  <c r="N47" i="4"/>
  <c r="D90" i="4"/>
  <c r="L29" i="11"/>
  <c r="M29" i="11" s="1"/>
  <c r="J26" i="11"/>
  <c r="J27" i="11" s="1"/>
  <c r="K28" i="11"/>
  <c r="I15" i="11"/>
  <c r="J7" i="11"/>
  <c r="L17" i="11"/>
  <c r="M17" i="11" s="1"/>
  <c r="K19" i="11"/>
  <c r="L19" i="11" s="1"/>
  <c r="J13" i="11"/>
  <c r="K13" i="11" s="1"/>
  <c r="J14" i="11"/>
  <c r="H39" i="11"/>
  <c r="J23" i="11"/>
  <c r="K35" i="11"/>
  <c r="J22" i="11"/>
  <c r="K22" i="11" s="1"/>
  <c r="L22" i="11" s="1"/>
  <c r="I41" i="11"/>
  <c r="K25" i="11"/>
  <c r="L25" i="11" s="1"/>
  <c r="M25" i="11" s="1"/>
  <c r="J16" i="11"/>
  <c r="K16" i="11" s="1"/>
  <c r="J11" i="11"/>
  <c r="I33" i="11"/>
  <c r="I37" i="11"/>
  <c r="I38" i="11"/>
  <c r="J31" i="11"/>
  <c r="K31" i="11" s="1"/>
  <c r="K33" i="11" s="1"/>
  <c r="J34" i="11"/>
  <c r="J20" i="11"/>
  <c r="J21" i="11" s="1"/>
  <c r="L10" i="11"/>
  <c r="M10" i="11" s="1"/>
  <c r="L32" i="11"/>
  <c r="M32" i="11" s="1"/>
  <c r="K8" i="11"/>
  <c r="J15" i="11" l="1"/>
  <c r="J9" i="11"/>
  <c r="L8" i="11"/>
  <c r="M8" i="11" s="1"/>
  <c r="I39" i="11"/>
  <c r="K14" i="11"/>
  <c r="K15" i="11" s="1"/>
  <c r="J38" i="11"/>
  <c r="L13" i="11"/>
  <c r="M13" i="11" s="1"/>
  <c r="K20" i="11"/>
  <c r="L16" i="11"/>
  <c r="M16" i="11" s="1"/>
  <c r="J37" i="11"/>
  <c r="N90" i="4"/>
  <c r="L28" i="11"/>
  <c r="M28" i="11" s="1"/>
  <c r="K23" i="11"/>
  <c r="L23" i="11"/>
  <c r="J33" i="11"/>
  <c r="M19" i="11"/>
  <c r="K34" i="11"/>
  <c r="K40" i="11" s="1"/>
  <c r="L35" i="11"/>
  <c r="M35" i="11" s="1"/>
  <c r="J41" i="11"/>
  <c r="K11" i="11"/>
  <c r="K26" i="11"/>
  <c r="K27" i="11" s="1"/>
  <c r="L31" i="11"/>
  <c r="M31" i="11" s="1"/>
  <c r="M33" i="11" s="1"/>
  <c r="M22" i="11"/>
  <c r="J40" i="11"/>
  <c r="K7" i="11"/>
  <c r="K37" i="11" s="1"/>
  <c r="K9" i="11" l="1"/>
  <c r="L14" i="11"/>
  <c r="L15" i="11" s="1"/>
  <c r="L33" i="11"/>
  <c r="K41" i="11"/>
  <c r="M23" i="11"/>
  <c r="K38" i="11"/>
  <c r="K39" i="11" s="1"/>
  <c r="K21" i="11"/>
  <c r="L20" i="11"/>
  <c r="L21" i="11" s="1"/>
  <c r="L34" i="11"/>
  <c r="M34" i="11" s="1"/>
  <c r="M40" i="11" s="1"/>
  <c r="L26" i="11"/>
  <c r="L27" i="11" s="1"/>
  <c r="J39" i="11"/>
  <c r="L7" i="11"/>
  <c r="L9" i="11" s="1"/>
  <c r="L11" i="11"/>
  <c r="L41" i="11" s="1"/>
  <c r="M14" i="11"/>
  <c r="M15" i="11" s="1"/>
  <c r="M20" i="11" l="1"/>
  <c r="M21" i="11" s="1"/>
  <c r="M26" i="11"/>
  <c r="M27" i="11" s="1"/>
  <c r="L38" i="11"/>
  <c r="L40" i="11"/>
  <c r="L37" i="11"/>
  <c r="L39" i="11" s="1"/>
  <c r="M7" i="11"/>
  <c r="M9" i="11" s="1"/>
  <c r="M11" i="11"/>
  <c r="M41" i="11" s="1"/>
  <c r="M38" i="11" l="1"/>
  <c r="M37" i="11"/>
  <c r="M39" i="11"/>
  <c r="K7" i="9" l="1"/>
  <c r="K34" i="9"/>
  <c r="K33" i="9"/>
  <c r="K31" i="9"/>
  <c r="K30" i="9"/>
  <c r="K28" i="9"/>
  <c r="K27" i="9"/>
  <c r="K25" i="9"/>
  <c r="K24" i="9"/>
  <c r="K22" i="9"/>
  <c r="K21" i="9"/>
  <c r="K19" i="9"/>
  <c r="K18" i="9"/>
  <c r="K16" i="9"/>
  <c r="K15" i="9"/>
  <c r="K13" i="9"/>
  <c r="K12" i="9"/>
  <c r="K10" i="9"/>
  <c r="K9" i="9"/>
  <c r="I39" i="9"/>
  <c r="H39" i="9"/>
  <c r="H40" i="9"/>
  <c r="I40" i="9"/>
  <c r="B32" i="9" l="1"/>
  <c r="C32" i="9"/>
  <c r="D32" i="9"/>
  <c r="E32" i="9"/>
  <c r="F32" i="9"/>
  <c r="G32" i="9"/>
  <c r="H32" i="9"/>
  <c r="I32" i="9"/>
  <c r="B26" i="9"/>
  <c r="C26" i="9"/>
  <c r="D26" i="9"/>
  <c r="E26" i="9"/>
  <c r="F26" i="9"/>
  <c r="G26" i="9"/>
  <c r="H26" i="9"/>
  <c r="I26" i="9"/>
  <c r="B20" i="9"/>
  <c r="C20" i="9"/>
  <c r="D20" i="9"/>
  <c r="E20" i="9"/>
  <c r="F20" i="9"/>
  <c r="G20" i="9"/>
  <c r="H20" i="9"/>
  <c r="I20" i="9"/>
  <c r="I14" i="9"/>
  <c r="H14" i="9"/>
  <c r="I8" i="9"/>
  <c r="H8" i="9"/>
  <c r="I37" i="9"/>
  <c r="H37" i="9"/>
  <c r="I36" i="9"/>
  <c r="H36" i="9"/>
  <c r="H38" i="9" s="1"/>
  <c r="I38" i="9" l="1"/>
  <c r="B37" i="9" l="1"/>
  <c r="K37" i="9" s="1"/>
  <c r="E37" i="9"/>
  <c r="F37" i="9"/>
  <c r="G37" i="9"/>
  <c r="E38" i="4" l="1"/>
  <c r="M38" i="4" s="1"/>
  <c r="F38" i="4"/>
  <c r="G38" i="4"/>
  <c r="H38" i="4"/>
  <c r="I38" i="4"/>
  <c r="J38" i="4"/>
  <c r="K38" i="4"/>
  <c r="E34" i="4"/>
  <c r="M34" i="4" s="1"/>
  <c r="F34" i="4"/>
  <c r="G34" i="4"/>
  <c r="H34" i="4"/>
  <c r="I34" i="4"/>
  <c r="J34" i="4"/>
  <c r="K34" i="4"/>
  <c r="E18" i="4"/>
  <c r="F18" i="4"/>
  <c r="G18" i="4"/>
  <c r="H18" i="4"/>
  <c r="I18" i="4"/>
  <c r="J18" i="4"/>
  <c r="K18" i="4"/>
  <c r="E89" i="4"/>
  <c r="M89" i="4" s="1"/>
  <c r="F89" i="4"/>
  <c r="G89" i="4"/>
  <c r="H89" i="4"/>
  <c r="I89" i="4"/>
  <c r="J89" i="4"/>
  <c r="K89" i="4"/>
  <c r="M18" i="4" l="1"/>
  <c r="G16" i="3"/>
  <c r="G17" i="3" l="1"/>
  <c r="H17" i="3"/>
  <c r="H99" i="6" l="1"/>
  <c r="H66" i="6"/>
  <c r="H59" i="6"/>
  <c r="H54" i="6"/>
  <c r="H47" i="6"/>
  <c r="H38" i="6"/>
  <c r="H34" i="6"/>
  <c r="H26" i="6"/>
  <c r="J22" i="4" l="1"/>
  <c r="J28" i="4" s="1"/>
  <c r="K22" i="4"/>
  <c r="K28" i="4" s="1"/>
  <c r="G18" i="5" l="1"/>
  <c r="C89" i="4"/>
  <c r="C67" i="4"/>
  <c r="C60" i="4"/>
  <c r="C54" i="4"/>
  <c r="C46" i="4"/>
  <c r="C38" i="4"/>
  <c r="C34" i="4"/>
  <c r="C28" i="4"/>
  <c r="B28" i="4"/>
  <c r="C18" i="4"/>
  <c r="B18" i="4"/>
  <c r="G36" i="9"/>
  <c r="G38" i="9" s="1"/>
  <c r="C47" i="4" l="1"/>
  <c r="C68" i="4"/>
  <c r="K67" i="4"/>
  <c r="K60" i="4"/>
  <c r="K54" i="4"/>
  <c r="K46" i="4"/>
  <c r="C90" i="4" l="1"/>
  <c r="K47" i="4"/>
  <c r="K68" i="4"/>
  <c r="G8" i="9"/>
  <c r="K90" i="4" l="1"/>
  <c r="B11" i="5"/>
  <c r="B18" i="5" s="1"/>
  <c r="C11" i="5"/>
  <c r="D11" i="5"/>
  <c r="E11" i="5"/>
  <c r="B16" i="3"/>
  <c r="B39" i="9" l="1"/>
  <c r="K39" i="9" s="1"/>
  <c r="D39" i="9"/>
  <c r="E39" i="9"/>
  <c r="F39" i="9"/>
  <c r="G39" i="9"/>
  <c r="B40" i="9"/>
  <c r="K40" i="9" s="1"/>
  <c r="C40" i="9"/>
  <c r="D40" i="9"/>
  <c r="E40" i="9"/>
  <c r="F40" i="9"/>
  <c r="G40" i="9"/>
  <c r="B36" i="9"/>
  <c r="C36" i="9"/>
  <c r="C38" i="9" s="1"/>
  <c r="D36" i="9"/>
  <c r="D38" i="9" s="1"/>
  <c r="E36" i="9"/>
  <c r="E38" i="9" s="1"/>
  <c r="F36" i="9"/>
  <c r="F38" i="9" s="1"/>
  <c r="G14" i="9"/>
  <c r="F14" i="9"/>
  <c r="E14" i="9"/>
  <c r="D14" i="9"/>
  <c r="C14" i="9"/>
  <c r="B14" i="9"/>
  <c r="F8" i="9"/>
  <c r="E8" i="9"/>
  <c r="D8" i="9"/>
  <c r="C8" i="9"/>
  <c r="B38" i="9" l="1"/>
  <c r="K36" i="9"/>
  <c r="B67" i="4"/>
  <c r="B60" i="4"/>
  <c r="B54" i="4"/>
  <c r="B46" i="4"/>
  <c r="B38" i="4"/>
  <c r="B34" i="4"/>
  <c r="B47" i="4" l="1"/>
  <c r="B99" i="6" l="1"/>
  <c r="C99" i="6"/>
  <c r="D99" i="6"/>
  <c r="E99" i="6"/>
  <c r="F99" i="6"/>
  <c r="G99" i="6"/>
  <c r="G66" i="6" l="1"/>
  <c r="F66" i="6"/>
  <c r="E66" i="6"/>
  <c r="D66" i="6"/>
  <c r="C66" i="6"/>
  <c r="B66" i="6"/>
  <c r="G59" i="6"/>
  <c r="F59" i="6"/>
  <c r="E59" i="6"/>
  <c r="D59" i="6"/>
  <c r="C59" i="6"/>
  <c r="B59" i="6"/>
  <c r="G54" i="6"/>
  <c r="F54" i="6"/>
  <c r="E54" i="6"/>
  <c r="D54" i="6"/>
  <c r="C54" i="6"/>
  <c r="B54" i="6"/>
  <c r="G47" i="6"/>
  <c r="F47" i="6"/>
  <c r="E47" i="6"/>
  <c r="D47" i="6"/>
  <c r="C47" i="6"/>
  <c r="B47" i="6"/>
  <c r="G38" i="6"/>
  <c r="F38" i="6"/>
  <c r="E38" i="6"/>
  <c r="D38" i="6"/>
  <c r="C38" i="6"/>
  <c r="B38" i="6"/>
  <c r="G34" i="6"/>
  <c r="F34" i="6"/>
  <c r="E34" i="6"/>
  <c r="D34" i="6"/>
  <c r="C34" i="6"/>
  <c r="B34" i="6"/>
  <c r="G26" i="6"/>
  <c r="F26" i="6"/>
  <c r="E26" i="6"/>
  <c r="D26" i="6"/>
  <c r="C26" i="6"/>
  <c r="B26" i="6"/>
  <c r="G16" i="6"/>
  <c r="F16" i="6"/>
  <c r="E16" i="6"/>
  <c r="D16" i="6"/>
  <c r="C16" i="6"/>
  <c r="B16" i="6"/>
  <c r="B89" i="4"/>
  <c r="J67" i="4"/>
  <c r="I67" i="4"/>
  <c r="H67" i="4"/>
  <c r="G67" i="4"/>
  <c r="F67" i="4"/>
  <c r="E67" i="4"/>
  <c r="M67" i="4" s="1"/>
  <c r="J60" i="4"/>
  <c r="I60" i="4"/>
  <c r="H60" i="4"/>
  <c r="G60" i="4"/>
  <c r="F60" i="4"/>
  <c r="E60" i="4"/>
  <c r="M60" i="4" s="1"/>
  <c r="J54" i="4"/>
  <c r="I54" i="4"/>
  <c r="H54" i="4"/>
  <c r="G54" i="4"/>
  <c r="F54" i="4"/>
  <c r="E54" i="4"/>
  <c r="M54" i="4" s="1"/>
  <c r="J46" i="4"/>
  <c r="I46" i="4"/>
  <c r="H46" i="4"/>
  <c r="G46" i="4"/>
  <c r="F46" i="4"/>
  <c r="I22" i="4"/>
  <c r="I28" i="4" s="1"/>
  <c r="H22" i="4"/>
  <c r="H28" i="4" s="1"/>
  <c r="G22" i="4"/>
  <c r="G28" i="4" s="1"/>
  <c r="F22" i="4"/>
  <c r="F28" i="4" s="1"/>
  <c r="E28" i="4"/>
  <c r="M28" i="4" l="1"/>
  <c r="E47" i="4"/>
  <c r="M47" i="4" s="1"/>
  <c r="E18" i="5"/>
  <c r="J47" i="4"/>
  <c r="B68" i="4"/>
  <c r="B90" i="4" s="1"/>
  <c r="F18" i="5"/>
  <c r="C18" i="5"/>
  <c r="D18" i="5"/>
  <c r="J68" i="4"/>
  <c r="G47" i="4"/>
  <c r="F68" i="4"/>
  <c r="G68" i="4"/>
  <c r="H68" i="4"/>
  <c r="E68" i="4"/>
  <c r="M68" i="4" s="1"/>
  <c r="I68" i="4"/>
  <c r="F47" i="4" l="1"/>
  <c r="I47" i="4"/>
  <c r="H47" i="4"/>
  <c r="J90" i="4"/>
  <c r="G90" i="4"/>
  <c r="E90" i="4" l="1"/>
  <c r="M90" i="4" s="1"/>
  <c r="F90" i="4"/>
  <c r="H90" i="4"/>
  <c r="I90" i="4"/>
</calcChain>
</file>

<file path=xl/sharedStrings.xml><?xml version="1.0" encoding="utf-8"?>
<sst xmlns="http://schemas.openxmlformats.org/spreadsheetml/2006/main" count="386" uniqueCount="207">
  <si>
    <t>(Figures in 000'MT)</t>
  </si>
  <si>
    <t>Group</t>
  </si>
  <si>
    <t>2015-16</t>
  </si>
  <si>
    <t>2016-17</t>
  </si>
  <si>
    <t>2017-18</t>
  </si>
  <si>
    <t>2018-19</t>
  </si>
  <si>
    <t>2019-20</t>
  </si>
  <si>
    <t xml:space="preserve"> CAGR  (%)  </t>
  </si>
  <si>
    <t xml:space="preserve">Capacity </t>
  </si>
  <si>
    <t>Production</t>
  </si>
  <si>
    <t>Capacity Utilisation (%)</t>
  </si>
  <si>
    <t>Imports</t>
  </si>
  <si>
    <t>Exports</t>
  </si>
  <si>
    <t>(Figures in 000' MT)</t>
  </si>
  <si>
    <t>Installed Capacity</t>
  </si>
  <si>
    <t>Production / Growth Rate</t>
  </si>
  <si>
    <t>Growth Rate (%)</t>
  </si>
  <si>
    <t>Growth Rate %)</t>
  </si>
  <si>
    <t>Major Groups / Products</t>
  </si>
  <si>
    <t xml:space="preserve"> CAGR  (%)      </t>
  </si>
  <si>
    <t>A  :  BASIC MAJOR PETROCHEMICALS</t>
  </si>
  <si>
    <t>ACRYLIC FIBRE (AF)</t>
  </si>
  <si>
    <t>POLYESTER STAPLE FIBREFILL</t>
  </si>
  <si>
    <t>POLYESTER STAPLE FIBRE</t>
  </si>
  <si>
    <t>POLYPROPYLENE STAPLE FIBRE</t>
  </si>
  <si>
    <t>POLYSTER INDUSTRIAL YARN</t>
  </si>
  <si>
    <t>II : Polymers</t>
  </si>
  <si>
    <t>LINEAR LOW DENSITY POLYETHYLENE (LLDPE)</t>
  </si>
  <si>
    <t>HIGH DENSITY POLYETHYLENE (HDPE)</t>
  </si>
  <si>
    <t>LOW DENSITY POLYETHYLENE (LDPE)</t>
  </si>
  <si>
    <t>POLYSTYRENE (PS)</t>
  </si>
  <si>
    <t>POLYPROPYLENE(PP)</t>
  </si>
  <si>
    <t>EXPANDABLE POLYSTYRENE (EXPS)</t>
  </si>
  <si>
    <t>III : Synthetic Rubber</t>
  </si>
  <si>
    <t>STYRENE BUTADIENE RUBBER (SBR)</t>
  </si>
  <si>
    <t>POLY BUTADIENE RUBBER (PBR)</t>
  </si>
  <si>
    <t>ETHYL VINYL ACETATE (EVA)</t>
  </si>
  <si>
    <t>NITRILE BUTADIENE RUBBER (NBR)</t>
  </si>
  <si>
    <t>IV : Synthetic Detergent Intermediates</t>
  </si>
  <si>
    <t>LINEAR ALKYL BENZENE (LAB)</t>
  </si>
  <si>
    <t>ETHYLENE OXIDE (EO)</t>
  </si>
  <si>
    <t>V : Performance Plastic</t>
  </si>
  <si>
    <t>ABS RESINS</t>
  </si>
  <si>
    <t>POLYMETHYL METHACRYLATE (PMMA)</t>
  </si>
  <si>
    <t>STYRENE ACRYLONITRILE (SAN)</t>
  </si>
  <si>
    <t>PET Chips/Polyester Chips</t>
  </si>
  <si>
    <t>PTFE (TEFLON)</t>
  </si>
  <si>
    <t>B  :  INTERMEDIATES</t>
  </si>
  <si>
    <t>ACRYLONITRILE (ACN)</t>
  </si>
  <si>
    <t>CAPROLACTUM</t>
  </si>
  <si>
    <t>MONO ETHYLENE GLYCOL (MEG)</t>
  </si>
  <si>
    <t>PURIFIED TEREPHTHALIC ACID (PTA)</t>
  </si>
  <si>
    <t>(a) Olefins</t>
  </si>
  <si>
    <t>BUTADIENE</t>
  </si>
  <si>
    <t>ETHYLENE</t>
  </si>
  <si>
    <t>PROPYLENE</t>
  </si>
  <si>
    <t>(b) Aromatics</t>
  </si>
  <si>
    <t>BENZENE</t>
  </si>
  <si>
    <t>MIXED XYLENE</t>
  </si>
  <si>
    <t>ORTHOXYLENE</t>
  </si>
  <si>
    <t>TOLUENE</t>
  </si>
  <si>
    <t>PARAXYLENE (PX)</t>
  </si>
  <si>
    <t>C : OTHER PETRO-BASED CHEMICALS</t>
  </si>
  <si>
    <t>DIETHYLENE GLYCOL</t>
  </si>
  <si>
    <t>DIACETONE ALCOHOL</t>
  </si>
  <si>
    <t>ETHYLENE DICHLORIDE</t>
  </si>
  <si>
    <t>BUTANOL</t>
  </si>
  <si>
    <t>VINYL CHLORIDE MONOMER</t>
  </si>
  <si>
    <t>EPICHLOHYDRINE</t>
  </si>
  <si>
    <t>PBT*</t>
  </si>
  <si>
    <t>POLYCARBONATE*</t>
  </si>
  <si>
    <t>PROPYLENE OXIDE</t>
  </si>
  <si>
    <t>PROPYLENE GLYCOL</t>
  </si>
  <si>
    <t>POLYVINYL ACETATE RESIN</t>
  </si>
  <si>
    <t>UNSATURATED POLYSTER RESIN</t>
  </si>
  <si>
    <t>METHYL METHACRYLATE</t>
  </si>
  <si>
    <t>ISO-BUTANOL</t>
  </si>
  <si>
    <t>C4-RAFFINATE</t>
  </si>
  <si>
    <t>PHTHALIC ANHYDRIDE</t>
  </si>
  <si>
    <t>VINYL ACTATE MONOMER</t>
  </si>
  <si>
    <t>ISOPROPANOL</t>
  </si>
  <si>
    <t>POLYOL</t>
  </si>
  <si>
    <t>A : BASIC PETROCHEMICALS</t>
  </si>
  <si>
    <t>I  : SYNTHETIC FIBRES</t>
  </si>
  <si>
    <t>II  : POLYMERS</t>
  </si>
  <si>
    <t>III  : SYNTHETIC RUBBER (ELASTOMERS)</t>
  </si>
  <si>
    <t>IV  : SYNTH. DETERGENT INTERMEDIATE</t>
  </si>
  <si>
    <t>V  : PERFORMANCE  PLASTICS</t>
  </si>
  <si>
    <t>B : INTERMEDIATES</t>
  </si>
  <si>
    <t>VI : FIBRE INTERMEDIATES</t>
  </si>
  <si>
    <t>VII : OLEFINS</t>
  </si>
  <si>
    <t>VIII : AROMATICS</t>
  </si>
  <si>
    <t>C :  OTHER PETRO-BASED CHEMICALS</t>
  </si>
  <si>
    <t>ACRYLIC FIBRE</t>
  </si>
  <si>
    <t>NYLON FILAMENT YARN</t>
  </si>
  <si>
    <t>NYLON INDUSTRIAL YARN/TYRE CORD</t>
  </si>
  <si>
    <t>POLYESTER FILAMENT YARN</t>
  </si>
  <si>
    <t>POLYPROPYLENE FILAMENT YARN</t>
  </si>
  <si>
    <t>Elastomeric/Spandex Filament Yarn</t>
  </si>
  <si>
    <t>LOW DENSITY POLYETHYLENE</t>
  </si>
  <si>
    <t>HIGH DENSITY POLYTHYLENE</t>
  </si>
  <si>
    <t>POLYESTYRENE</t>
  </si>
  <si>
    <t>POLYPROPYLENE (INC. CO-POLYMER)</t>
  </si>
  <si>
    <t>EXPANDABLE POLYESTYRENE</t>
  </si>
  <si>
    <t>POLY VINYL CHLORIDE</t>
  </si>
  <si>
    <t>LINEAR LOW DENSITY POLYTHYLENE</t>
  </si>
  <si>
    <t>PVC COMPOUND</t>
  </si>
  <si>
    <t>STYRENE BUTADIENE RUBBER</t>
  </si>
  <si>
    <t>POLY BUTADIENE RUBBER</t>
  </si>
  <si>
    <t>ETHYL PROPYLENE DIMERS</t>
  </si>
  <si>
    <t>ETHYL VINYL ACETATE</t>
  </si>
  <si>
    <t>NITRILE BUTADIENE RUBBER</t>
  </si>
  <si>
    <t>BUTYL RUBBER</t>
  </si>
  <si>
    <t>LINEAR ALKYL BENZENE</t>
  </si>
  <si>
    <t>ETHYLENE OXIDE</t>
  </si>
  <si>
    <t>ABS RESIN</t>
  </si>
  <si>
    <t>NYLON-6</t>
  </si>
  <si>
    <t>POLYMETHYL METHACRYLATE</t>
  </si>
  <si>
    <t>STYRENE ACRYLONITRILE</t>
  </si>
  <si>
    <t>NYLON 6,6</t>
  </si>
  <si>
    <t>POLYESTER CHIPS/PET CHIPS</t>
  </si>
  <si>
    <t>POLYTETRAFLUOROETHYLENE(PTFE)</t>
  </si>
  <si>
    <t>ACRYLONITRILE</t>
  </si>
  <si>
    <t>DIMETHYL TEREPHTHALATE</t>
  </si>
  <si>
    <t>MONO EHYLENE GLYCOL</t>
  </si>
  <si>
    <t>PURIFIED TEREPHTHALIC ACID</t>
  </si>
  <si>
    <t>ORTHO-XYLENE</t>
  </si>
  <si>
    <t>PARAXYLENE</t>
  </si>
  <si>
    <t>OXO ALCOHOL</t>
  </si>
  <si>
    <t>2-ETHYL HEXANOL</t>
  </si>
  <si>
    <t>ISO BUTYLENE</t>
  </si>
  <si>
    <t>METAXYLENE</t>
  </si>
  <si>
    <t>METHYL ISOBUTYL KETONE</t>
  </si>
  <si>
    <t>PBT</t>
  </si>
  <si>
    <t>PIB</t>
  </si>
  <si>
    <t>POLYCARBONATE</t>
  </si>
  <si>
    <t>ETHYL BENZENE</t>
  </si>
  <si>
    <t>CELLULOSE ACETATE SHEET</t>
  </si>
  <si>
    <t>CELLULOSE NITRATE SHEET</t>
  </si>
  <si>
    <t>MELAMINE MOULDING POWDER</t>
  </si>
  <si>
    <t>POLYACETAL RESIN</t>
  </si>
  <si>
    <t>STYRENE</t>
  </si>
  <si>
    <t>2020-21</t>
  </si>
  <si>
    <t>2021-22</t>
  </si>
  <si>
    <t>2022-23</t>
  </si>
  <si>
    <t>2024-25</t>
  </si>
  <si>
    <t>2025-26</t>
  </si>
  <si>
    <t>2026-27</t>
  </si>
  <si>
    <t>2027-28</t>
  </si>
  <si>
    <t>1. SYNTHETIC FIBRE</t>
  </si>
  <si>
    <t>7. OLEFINS</t>
  </si>
  <si>
    <t>8. AROMATICS</t>
  </si>
  <si>
    <t>Actual Values</t>
  </si>
  <si>
    <t>Group Total</t>
  </si>
  <si>
    <t>NYLON-6/ NYLON 6,6*</t>
  </si>
  <si>
    <t xml:space="preserve"> LLDPE/HDPE (Combined) ($)</t>
  </si>
  <si>
    <r>
      <rPr>
        <b/>
        <i/>
        <sz val="11"/>
        <rFont val="Calibri"/>
        <family val="2"/>
        <scheme val="minor"/>
      </rPr>
      <t>Note : 1.</t>
    </r>
    <r>
      <rPr>
        <i/>
        <sz val="11"/>
        <rFont val="Calibri"/>
        <family val="2"/>
        <scheme val="minor"/>
      </rPr>
      <t xml:space="preserve"> Production and Installed Capacity data based on MPRs received from manufacturer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</si>
  <si>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 xml:space="preserve">Note : 1. </t>
    </r>
    <r>
      <rPr>
        <i/>
        <sz val="11"/>
        <rFont val="Calibri"/>
        <family val="2"/>
        <scheme val="minor"/>
      </rPr>
      <t>Production and Installed Capacity data based on MPRs received from manufacturer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</si>
  <si>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 xml:space="preserve">Note: </t>
    </r>
    <r>
      <rPr>
        <i/>
        <sz val="11"/>
        <rFont val="Calibri"/>
        <family val="2"/>
        <scheme val="minor"/>
      </rPr>
      <t>Installed Capacity data based on MPRs received from manufacturer under large and medium scale units only monitored by S&amp;M Division of DCPC.</t>
    </r>
  </si>
  <si>
    <r>
      <rPr>
        <b/>
        <i/>
        <sz val="11"/>
        <rFont val="Calibri"/>
        <family val="2"/>
        <scheme val="minor"/>
      </rPr>
      <t xml:space="preserve">$  </t>
    </r>
    <r>
      <rPr>
        <i/>
        <sz val="11"/>
        <rFont val="Calibri"/>
        <family val="2"/>
        <scheme val="minor"/>
      </rPr>
      <t xml:space="preserve">:  Combined capacity  to produce  both LLDPE and  HDPE. However, production is independent. </t>
    </r>
  </si>
  <si>
    <t>2. POLYMERS</t>
  </si>
  <si>
    <t>3. SYNTHETIC RUBBER</t>
  </si>
  <si>
    <t>4. SYNTHETIC DETERGENT INTERMEDIATES</t>
  </si>
  <si>
    <t>1. Synthetic Fibre</t>
  </si>
  <si>
    <t>2. Polymers</t>
  </si>
  <si>
    <t>3. Synthetic Rubber</t>
  </si>
  <si>
    <t>4. Synthetic Detergent Intermediates</t>
  </si>
  <si>
    <t>5. Performance Plastics</t>
  </si>
  <si>
    <r>
      <rPr>
        <b/>
        <i/>
        <sz val="11"/>
        <rFont val="Calibri"/>
        <family val="2"/>
        <scheme val="minor"/>
      </rPr>
      <t>2.</t>
    </r>
    <r>
      <rPr>
        <i/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</si>
  <si>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Data Source in respect of imports and exports is DGCIS, Kolkata, M/o Commerce and Industry.</t>
    </r>
  </si>
  <si>
    <r>
      <rPr>
        <b/>
        <i/>
        <sz val="11"/>
        <rFont val="Calibri"/>
        <family val="2"/>
        <scheme val="minor"/>
      </rPr>
      <t xml:space="preserve">Note: 1. </t>
    </r>
    <r>
      <rPr>
        <i/>
        <sz val="11"/>
        <rFont val="Calibri"/>
        <family val="2"/>
        <scheme val="minor"/>
      </rPr>
      <t>Production and Installed Capacity data based on MPRs received from manufacturer under large and medium scale units only monitored by S&amp;M Division of DCPC.</t>
    </r>
  </si>
  <si>
    <t>I : Fibre Intermediates</t>
  </si>
  <si>
    <t>II : Building  Blocks</t>
  </si>
  <si>
    <t>Groups / Products</t>
  </si>
  <si>
    <t>Total (A+B+C)</t>
  </si>
  <si>
    <t>5. PERFORMANCE PLASTICS</t>
  </si>
  <si>
    <r>
      <rPr>
        <b/>
        <i/>
        <sz val="11"/>
        <rFont val="Calibri"/>
        <family val="2"/>
        <scheme val="minor"/>
      </rPr>
      <t xml:space="preserve">2. </t>
    </r>
    <r>
      <rPr>
        <i/>
        <sz val="11"/>
        <rFont val="Calibri"/>
        <family val="2"/>
        <scheme val="minor"/>
      </rPr>
      <t>Data Source in respect of imports and exports is DGCIS, Kolkata, M/o Commerce and Industry.</t>
    </r>
  </si>
  <si>
    <t>I : Synthetic Fibres / Yarn</t>
  </si>
  <si>
    <r>
      <rPr>
        <b/>
        <i/>
        <sz val="11"/>
        <rFont val="Calibri"/>
        <family val="2"/>
        <scheme val="minor"/>
      </rPr>
      <t>3.</t>
    </r>
    <r>
      <rPr>
        <i/>
        <sz val="11"/>
        <rFont val="Calibri"/>
        <family val="2"/>
        <scheme val="minor"/>
      </rPr>
      <t xml:space="preserve"> Consumption is derived as Production + Imports - Exports</t>
    </r>
  </si>
  <si>
    <t>6. FIBRE INTERMEDIATE</t>
  </si>
  <si>
    <t>9. OTHER PETRO-BASED CHEMICALS</t>
  </si>
  <si>
    <t xml:space="preserve"> Total</t>
  </si>
  <si>
    <r>
      <rPr>
        <b/>
        <i/>
        <sz val="11"/>
        <rFont val="Calibri"/>
        <family val="2"/>
        <scheme val="minor"/>
      </rPr>
      <t xml:space="preserve">* </t>
    </r>
    <r>
      <rPr>
        <i/>
        <sz val="11"/>
        <rFont val="Calibri"/>
        <family val="2"/>
        <scheme val="minor"/>
      </rPr>
      <t xml:space="preserve">Nylon 6, 6 has combined Installed Capacity that  includes the capacity of PBT and Polycarbonate also.                                               </t>
    </r>
  </si>
  <si>
    <t>POLY VINYL CHLORIDE (PVC)</t>
  </si>
  <si>
    <t>2028-29</t>
  </si>
  <si>
    <t xml:space="preserve">Forcast values </t>
  </si>
  <si>
    <t>Trend Line</t>
  </si>
  <si>
    <r>
      <rPr>
        <b/>
        <i/>
        <sz val="11"/>
        <rFont val="Calibri"/>
        <family val="2"/>
        <scheme val="minor"/>
      </rPr>
      <t>3.</t>
    </r>
    <r>
      <rPr>
        <i/>
        <sz val="11"/>
        <rFont val="Calibri"/>
        <family val="2"/>
        <scheme val="minor"/>
      </rPr>
      <t xml:space="preserve"> Projected figures have been calculated by using Forecast formula in MS Excel.</t>
    </r>
  </si>
  <si>
    <t>VINYL ACETATE MONOMER</t>
  </si>
  <si>
    <t>2023-24</t>
  </si>
  <si>
    <t>Table 8: Production, Capacity Utilization &amp; Growth of Selected Major Petrochemicals (Product-Wise) during 2016-17 to 2023-24</t>
  </si>
  <si>
    <t>Table 9: Installed Capacities of Selected Major Petrochemicals (Group Wise) from 2016-17 to 2023-24</t>
  </si>
  <si>
    <t>Table 10:  Consumption of Selected Major Petrochemicals (Product-wise) during 2016-17 to 2023-24</t>
  </si>
  <si>
    <t>2029-30</t>
  </si>
  <si>
    <t>TOTAL:- INTERMEDIATES (VI TO VIII)</t>
  </si>
  <si>
    <t>Total:- Major Petrochemical (9 Groups)</t>
  </si>
  <si>
    <t xml:space="preserve">         Total:-Intermidates (I+II(a)+II(b))</t>
  </si>
  <si>
    <t>Table 6:  Performance of Selected Major Petrochemicals (Group Wise) during 2016-17 to 2023-24</t>
  </si>
  <si>
    <t>Total:- Major Petrochemicals (1 to 5)</t>
  </si>
  <si>
    <t>Table 6A: Projection of Production, Installed Capacity, Export and Import of Selected Major Petrochemical (Group-wise) from the year 2024-25 to 2029-30</t>
  </si>
  <si>
    <t>Table 7: Production, Installed Capacity &amp;  Growth of  Selected Major Petrochemicals (Group-wise) during 2016-17 to 2023-24</t>
  </si>
  <si>
    <t xml:space="preserve">Total:- Major Petrochemicals </t>
  </si>
  <si>
    <t>Capacity Utilisation in 2023-24 (%)</t>
  </si>
  <si>
    <t>Total:- Major Petrochemicals (I+II+III+IV+V)</t>
  </si>
  <si>
    <t>TOTAL:-MAJOR PETROCHEMICALS (I TO V)</t>
  </si>
  <si>
    <t>Section - II</t>
  </si>
  <si>
    <t>Petrochemical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</si>
</sst>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\(0\)"/>
    <numFmt numFmtId="166" formatCode="0.0000000000000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匠牥晩††††††††††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72"/>
      <color rgb="FF0070C0"/>
      <name val="Calibri"/>
      <family val="2"/>
      <scheme val="minor"/>
    </font>
    <font>
      <b/>
      <sz val="36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3" fillId="0" borderId="0"/>
    <xf numFmtId="0" fontId="16" fillId="0" borderId="0"/>
  </cellStyleXfs>
  <cellXfs count="19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1" fontId="0" fillId="0" borderId="0" xfId="0" applyNumberFormat="1"/>
    <xf numFmtId="0" fontId="9" fillId="0" borderId="1" xfId="1" applyFont="1" applyBorder="1" applyAlignment="1">
      <alignment vertical="center"/>
    </xf>
    <xf numFmtId="1" fontId="9" fillId="0" borderId="1" xfId="0" applyNumberFormat="1" applyFont="1" applyBorder="1"/>
    <xf numFmtId="0" fontId="9" fillId="0" borderId="1" xfId="1" applyFont="1" applyBorder="1"/>
    <xf numFmtId="1" fontId="0" fillId="0" borderId="1" xfId="0" applyNumberFormat="1" applyBorder="1" applyAlignment="1">
      <alignment horizontal="right" vertical="center" wrapText="1"/>
    </xf>
    <xf numFmtId="0" fontId="9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1" fontId="0" fillId="0" borderId="1" xfId="0" applyNumberFormat="1" applyBorder="1"/>
    <xf numFmtId="1" fontId="9" fillId="0" borderId="1" xfId="1" applyNumberFormat="1" applyFont="1" applyBorder="1"/>
    <xf numFmtId="1" fontId="10" fillId="0" borderId="1" xfId="0" applyNumberFormat="1" applyFon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" fontId="0" fillId="0" borderId="0" xfId="0" applyNumberFormat="1" applyAlignment="1">
      <alignment horizontal="right" wrapText="1"/>
    </xf>
    <xf numFmtId="1" fontId="9" fillId="0" borderId="0" xfId="1" applyNumberFormat="1" applyFont="1"/>
    <xf numFmtId="1" fontId="7" fillId="0" borderId="1" xfId="1" applyNumberFormat="1" applyFont="1" applyBorder="1"/>
    <xf numFmtId="164" fontId="6" fillId="0" borderId="1" xfId="1" applyNumberFormat="1" applyFont="1" applyBorder="1"/>
    <xf numFmtId="1" fontId="0" fillId="0" borderId="1" xfId="0" applyNumberFormat="1" applyBorder="1" applyAlignment="1">
      <alignment vertical="center"/>
    </xf>
    <xf numFmtId="0" fontId="7" fillId="0" borderId="1" xfId="1" applyFont="1" applyBorder="1"/>
    <xf numFmtId="0" fontId="9" fillId="0" borderId="0" xfId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wrapText="1"/>
    </xf>
    <xf numFmtId="0" fontId="5" fillId="0" borderId="0" xfId="0" applyFont="1"/>
    <xf numFmtId="1" fontId="5" fillId="0" borderId="0" xfId="0" applyNumberFormat="1" applyFont="1"/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" fontId="12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2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left" wrapText="1"/>
    </xf>
    <xf numFmtId="164" fontId="9" fillId="0" borderId="1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wrapText="1"/>
    </xf>
    <xf numFmtId="164" fontId="7" fillId="0" borderId="1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vertical="center"/>
    </xf>
    <xf numFmtId="164" fontId="9" fillId="0" borderId="1" xfId="1" applyNumberFormat="1" applyFont="1" applyBorder="1"/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164" fontId="9" fillId="0" borderId="1" xfId="0" applyNumberFormat="1" applyFont="1" applyBorder="1"/>
    <xf numFmtId="164" fontId="9" fillId="0" borderId="1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left" wrapText="1"/>
    </xf>
    <xf numFmtId="164" fontId="9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5" fontId="7" fillId="0" borderId="1" xfId="1" applyNumberFormat="1" applyFont="1" applyBorder="1" applyAlignment="1">
      <alignment horizontal="center" vertical="center" wrapText="1"/>
    </xf>
    <xf numFmtId="1" fontId="9" fillId="0" borderId="2" xfId="1" applyNumberFormat="1" applyFont="1" applyBorder="1"/>
    <xf numFmtId="1" fontId="0" fillId="0" borderId="1" xfId="0" applyNumberForma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64" fontId="5" fillId="0" borderId="1" xfId="1" applyNumberFormat="1" applyFont="1" applyBorder="1"/>
    <xf numFmtId="1" fontId="6" fillId="0" borderId="1" xfId="1" applyNumberFormat="1" applyFont="1" applyBorder="1"/>
    <xf numFmtId="164" fontId="9" fillId="0" borderId="1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4" fontId="7" fillId="0" borderId="1" xfId="1" applyNumberFormat="1" applyFont="1" applyBorder="1" applyAlignment="1">
      <alignment horizontal="left" wrapText="1"/>
    </xf>
    <xf numFmtId="164" fontId="9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64" fontId="9" fillId="0" borderId="6" xfId="0" applyNumberFormat="1" applyFont="1" applyBorder="1" applyAlignment="1">
      <alignment vertical="center" wrapText="1"/>
    </xf>
    <xf numFmtId="164" fontId="9" fillId="0" borderId="6" xfId="0" applyNumberFormat="1" applyFont="1" applyBorder="1" applyAlignment="1">
      <alignment vertical="center"/>
    </xf>
    <xf numFmtId="1" fontId="0" fillId="2" borderId="1" xfId="0" applyNumberFormat="1" applyFill="1" applyBorder="1"/>
    <xf numFmtId="1" fontId="0" fillId="6" borderId="1" xfId="0" applyNumberFormat="1" applyFill="1" applyBorder="1"/>
    <xf numFmtId="0" fontId="9" fillId="6" borderId="0" xfId="1" applyFont="1" applyFill="1"/>
    <xf numFmtId="1" fontId="7" fillId="6" borderId="1" xfId="1" applyNumberFormat="1" applyFont="1" applyFill="1" applyBorder="1"/>
    <xf numFmtId="164" fontId="9" fillId="0" borderId="0" xfId="0" applyNumberFormat="1" applyFont="1"/>
    <xf numFmtId="164" fontId="7" fillId="5" borderId="1" xfId="1" applyNumberFormat="1" applyFont="1" applyFill="1" applyBorder="1" applyAlignment="1">
      <alignment horizontal="center" wrapText="1"/>
    </xf>
    <xf numFmtId="164" fontId="7" fillId="5" borderId="1" xfId="1" applyNumberFormat="1" applyFont="1" applyFill="1" applyBorder="1" applyAlignment="1">
      <alignment horizontal="right" vertical="center"/>
    </xf>
    <xf numFmtId="164" fontId="6" fillId="5" borderId="1" xfId="1" applyNumberFormat="1" applyFont="1" applyFill="1" applyBorder="1" applyAlignment="1">
      <alignment vertical="center"/>
    </xf>
    <xf numFmtId="164" fontId="7" fillId="5" borderId="1" xfId="1" applyNumberFormat="1" applyFont="1" applyFill="1" applyBorder="1" applyAlignment="1">
      <alignment vertical="center"/>
    </xf>
    <xf numFmtId="164" fontId="7" fillId="5" borderId="1" xfId="1" applyNumberFormat="1" applyFont="1" applyFill="1" applyBorder="1"/>
    <xf numFmtId="164" fontId="7" fillId="5" borderId="1" xfId="1" applyNumberFormat="1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64" fontId="7" fillId="5" borderId="1" xfId="1" applyNumberFormat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left" wrapText="1"/>
    </xf>
    <xf numFmtId="164" fontId="9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1" xfId="0" applyFont="1" applyBorder="1"/>
    <xf numFmtId="1" fontId="0" fillId="0" borderId="1" xfId="1" applyNumberFormat="1" applyFont="1" applyBorder="1"/>
    <xf numFmtId="1" fontId="7" fillId="0" borderId="1" xfId="1" applyNumberFormat="1" applyFont="1" applyBorder="1" applyAlignment="1">
      <alignment horizontal="center" vertical="center" wrapText="1"/>
    </xf>
    <xf numFmtId="1" fontId="14" fillId="0" borderId="1" xfId="3" applyNumberFormat="1" applyFont="1" applyBorder="1" applyAlignment="1">
      <alignment horizontal="right"/>
    </xf>
    <xf numFmtId="0" fontId="9" fillId="0" borderId="0" xfId="1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9" fillId="0" borderId="5" xfId="1" applyFont="1" applyBorder="1"/>
    <xf numFmtId="1" fontId="0" fillId="0" borderId="5" xfId="0" applyNumberFormat="1" applyBorder="1"/>
    <xf numFmtId="1" fontId="0" fillId="0" borderId="5" xfId="0" applyNumberFormat="1" applyBorder="1" applyAlignment="1">
      <alignment horizontal="right" wrapText="1"/>
    </xf>
    <xf numFmtId="1" fontId="0" fillId="6" borderId="5" xfId="0" applyNumberFormat="1" applyFill="1" applyBorder="1"/>
    <xf numFmtId="164" fontId="9" fillId="0" borderId="5" xfId="1" applyNumberFormat="1" applyFont="1" applyBorder="1" applyAlignment="1">
      <alignment horizontal="center"/>
    </xf>
    <xf numFmtId="166" fontId="0" fillId="0" borderId="0" xfId="0" applyNumberFormat="1"/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6" xfId="2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64" fontId="9" fillId="0" borderId="6" xfId="0" applyNumberFormat="1" applyFont="1" applyBorder="1"/>
    <xf numFmtId="164" fontId="9" fillId="0" borderId="6" xfId="0" applyNumberFormat="1" applyFont="1" applyBorder="1" applyAlignment="1">
      <alignment wrapText="1"/>
    </xf>
    <xf numFmtId="1" fontId="3" fillId="0" borderId="0" xfId="1" applyNumberFormat="1" applyFont="1"/>
    <xf numFmtId="164" fontId="3" fillId="0" borderId="0" xfId="1" applyNumberFormat="1" applyFont="1"/>
    <xf numFmtId="0" fontId="6" fillId="0" borderId="0" xfId="0" applyFont="1"/>
    <xf numFmtId="0" fontId="0" fillId="0" borderId="0" xfId="0" applyAlignment="1">
      <alignment horizontal="center"/>
    </xf>
    <xf numFmtId="164" fontId="9" fillId="0" borderId="1" xfId="1" applyNumberFormat="1" applyFont="1" applyBorder="1" applyAlignment="1">
      <alignment horizontal="center" vertical="center"/>
    </xf>
    <xf numFmtId="0" fontId="6" fillId="0" borderId="0" xfId="0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left" vertical="top"/>
    </xf>
    <xf numFmtId="0" fontId="7" fillId="3" borderId="1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11" fillId="0" borderId="7" xfId="0" quotePrefix="1" applyFont="1" applyBorder="1" applyAlignment="1">
      <alignment horizontal="left" vertical="top" wrapText="1"/>
    </xf>
    <xf numFmtId="0" fontId="11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9" fillId="0" borderId="8" xfId="0" applyFont="1" applyBorder="1" applyAlignment="1">
      <alignment horizontal="right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right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1" fontId="9" fillId="0" borderId="5" xfId="1" applyNumberFormat="1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1" fillId="0" borderId="0" xfId="0" quotePrefix="1" applyFont="1" applyAlignment="1">
      <alignment horizontal="left" vertical="top" wrapText="1"/>
    </xf>
    <xf numFmtId="164" fontId="7" fillId="3" borderId="1" xfId="1" applyNumberFormat="1" applyFont="1" applyFill="1" applyBorder="1" applyAlignment="1">
      <alignment horizontal="left" vertical="center"/>
    </xf>
    <xf numFmtId="164" fontId="7" fillId="4" borderId="1" xfId="1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left"/>
    </xf>
    <xf numFmtId="164" fontId="7" fillId="0" borderId="1" xfId="1" applyNumberFormat="1" applyFont="1" applyBorder="1" applyAlignment="1">
      <alignment horizontal="left" vertical="center"/>
    </xf>
    <xf numFmtId="0" fontId="7" fillId="4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2" applyFont="1" applyFill="1" applyBorder="1" applyAlignment="1">
      <alignment horizontal="left" vertical="center"/>
    </xf>
    <xf numFmtId="0" fontId="11" fillId="0" borderId="8" xfId="2" applyFont="1" applyBorder="1" applyAlignment="1">
      <alignment horizontal="right"/>
    </xf>
    <xf numFmtId="0" fontId="11" fillId="0" borderId="7" xfId="0" quotePrefix="1" applyFont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left" vertical="center"/>
    </xf>
    <xf numFmtId="164" fontId="11" fillId="0" borderId="0" xfId="0" quotePrefix="1" applyNumberFormat="1" applyFont="1" applyAlignment="1">
      <alignment horizontal="left" vertical="top"/>
    </xf>
    <xf numFmtId="164" fontId="11" fillId="0" borderId="0" xfId="0" applyNumberFormat="1" applyFont="1" applyAlignment="1">
      <alignment horizontal="left"/>
    </xf>
    <xf numFmtId="164" fontId="11" fillId="0" borderId="7" xfId="0" quotePrefix="1" applyNumberFormat="1" applyFont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right"/>
    </xf>
  </cellXfs>
  <cellStyles count="5">
    <cellStyle name="Normal" xfId="0" builtinId="0"/>
    <cellStyle name="Normal 2" xfId="4"/>
    <cellStyle name="Normal 2 2" xfId="1"/>
    <cellStyle name="Normal 3" xfId="2"/>
    <cellStyle name="Normal_Sheet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Admin\Downloads\pic\pixel.gi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Admin\Downloads\pic\pixel.gi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Vijay\Downloads\pic\pixel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2" name="Picture 1" descr="C:\Users\Admin\Downloads\pic\pixel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3" name="Picture 2" descr="C:\Users\Admin\Downloads\pic\pixel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4" name="Picture 3" descr="C:\Users\Admin\Downloads\pic\pixel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19050</xdr:colOff>
      <xdr:row>2</xdr:row>
      <xdr:rowOff>19050</xdr:rowOff>
    </xdr:to>
    <xdr:pic>
      <xdr:nvPicPr>
        <xdr:cNvPr id="5" name="Picture 4" descr="C:\Users\Admin\Downloads\pic\pixel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6" name="Picture 5" descr="C:\Users\Admin\Downloads\pic\pixel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19050</xdr:colOff>
      <xdr:row>3</xdr:row>
      <xdr:rowOff>19050</xdr:rowOff>
    </xdr:to>
    <xdr:pic>
      <xdr:nvPicPr>
        <xdr:cNvPr id="7" name="Picture 6" descr="C:\Users\Admin\Downloads\pic\pixel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19050</xdr:colOff>
      <xdr:row>2</xdr:row>
      <xdr:rowOff>19050</xdr:rowOff>
    </xdr:to>
    <xdr:pic>
      <xdr:nvPicPr>
        <xdr:cNvPr id="8" name="Picture 7" descr="C:\Users\Admin\Downloads\pic\pixel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</xdr:colOff>
      <xdr:row>0</xdr:row>
      <xdr:rowOff>19050</xdr:rowOff>
    </xdr:to>
    <xdr:pic>
      <xdr:nvPicPr>
        <xdr:cNvPr id="9" name="Picture 8" descr="C:\Users\Admin\Downloads\pic\pixel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19050</xdr:colOff>
      <xdr:row>0</xdr:row>
      <xdr:rowOff>19050</xdr:rowOff>
    </xdr:to>
    <xdr:pic>
      <xdr:nvPicPr>
        <xdr:cNvPr id="2" name="Picture 1" descr="C:\Users\Admin\Downloads\pic\pixel.gif">
          <a:extLst>
            <a:ext uri="{FF2B5EF4-FFF2-40B4-BE49-F238E27FC236}">
              <a16:creationId xmlns:a16="http://schemas.microsoft.com/office/drawing/2014/main" id="{D269ED37-E901-4A22-BFEE-3C058975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19050</xdr:colOff>
      <xdr:row>0</xdr:row>
      <xdr:rowOff>19050</xdr:rowOff>
    </xdr:to>
    <xdr:pic>
      <xdr:nvPicPr>
        <xdr:cNvPr id="3" name="Picture 2" descr="C:\Users\Admin\Downloads\pic\pixel.gif">
          <a:extLst>
            <a:ext uri="{FF2B5EF4-FFF2-40B4-BE49-F238E27FC236}">
              <a16:creationId xmlns:a16="http://schemas.microsoft.com/office/drawing/2014/main" id="{5A6E58CA-7BC7-4B9B-8584-FE7C20482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19050</xdr:colOff>
      <xdr:row>0</xdr:row>
      <xdr:rowOff>19050</xdr:rowOff>
    </xdr:to>
    <xdr:pic>
      <xdr:nvPicPr>
        <xdr:cNvPr id="4" name="Picture 3" descr="C:\Users\Admin\Downloads\pic\pixel.gif">
          <a:extLst>
            <a:ext uri="{FF2B5EF4-FFF2-40B4-BE49-F238E27FC236}">
              <a16:creationId xmlns:a16="http://schemas.microsoft.com/office/drawing/2014/main" id="{2C439391-BA82-4EA7-928A-767E8AB5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19050</xdr:colOff>
      <xdr:row>2</xdr:row>
      <xdr:rowOff>19050</xdr:rowOff>
    </xdr:to>
    <xdr:pic>
      <xdr:nvPicPr>
        <xdr:cNvPr id="5" name="Picture 4" descr="C:\Users\Admin\Downloads\pic\pixel.gif">
          <a:extLst>
            <a:ext uri="{FF2B5EF4-FFF2-40B4-BE49-F238E27FC236}">
              <a16:creationId xmlns:a16="http://schemas.microsoft.com/office/drawing/2014/main" id="{02732154-C1C9-46A7-B7D6-F23843D2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477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19050</xdr:colOff>
      <xdr:row>0</xdr:row>
      <xdr:rowOff>19050</xdr:rowOff>
    </xdr:to>
    <xdr:pic>
      <xdr:nvPicPr>
        <xdr:cNvPr id="6" name="Picture 5" descr="C:\Users\Admin\Downloads\pic\pixel.gif">
          <a:extLst>
            <a:ext uri="{FF2B5EF4-FFF2-40B4-BE49-F238E27FC236}">
              <a16:creationId xmlns:a16="http://schemas.microsoft.com/office/drawing/2014/main" id="{E982A781-B07B-4468-AD9A-0F2E13BC8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19050</xdr:colOff>
      <xdr:row>3</xdr:row>
      <xdr:rowOff>19050</xdr:rowOff>
    </xdr:to>
    <xdr:pic>
      <xdr:nvPicPr>
        <xdr:cNvPr id="7" name="Picture 6" descr="C:\Users\Admin\Downloads\pic\pixel.gif">
          <a:extLst>
            <a:ext uri="{FF2B5EF4-FFF2-40B4-BE49-F238E27FC236}">
              <a16:creationId xmlns:a16="http://schemas.microsoft.com/office/drawing/2014/main" id="{F5C55D9A-92BD-49ED-BC7B-7EB2910B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382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19050</xdr:colOff>
      <xdr:row>2</xdr:row>
      <xdr:rowOff>19050</xdr:rowOff>
    </xdr:to>
    <xdr:pic>
      <xdr:nvPicPr>
        <xdr:cNvPr id="8" name="Picture 7" descr="C:\Users\Admin\Downloads\pic\pixel.gif">
          <a:extLst>
            <a:ext uri="{FF2B5EF4-FFF2-40B4-BE49-F238E27FC236}">
              <a16:creationId xmlns:a16="http://schemas.microsoft.com/office/drawing/2014/main" id="{E69D7FB1-5999-4853-9722-600E8457E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477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19050</xdr:colOff>
      <xdr:row>0</xdr:row>
      <xdr:rowOff>19050</xdr:rowOff>
    </xdr:to>
    <xdr:pic>
      <xdr:nvPicPr>
        <xdr:cNvPr id="9" name="Picture 8" descr="C:\Users\Admin\Downloads\pic\pixel.gif">
          <a:extLst>
            <a:ext uri="{FF2B5EF4-FFF2-40B4-BE49-F238E27FC236}">
              <a16:creationId xmlns:a16="http://schemas.microsoft.com/office/drawing/2014/main" id="{3B5A55B7-0B24-42F8-B575-87B3F024D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78441</xdr:colOff>
      <xdr:row>24</xdr:row>
      <xdr:rowOff>97491</xdr:rowOff>
    </xdr:from>
    <xdr:ext cx="19050" cy="19050"/>
    <xdr:pic>
      <xdr:nvPicPr>
        <xdr:cNvPr id="11" name="Picture 10" descr="C:\Users\Vijay\Downloads\pic\pixel.gif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6912" y="5084109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0</xdr:rowOff>
    </xdr:from>
    <xdr:ext cx="19050" cy="19050"/>
    <xdr:pic>
      <xdr:nvPicPr>
        <xdr:cNvPr id="12" name="Picture 11" descr="C:\Users\Vijay\Downloads\pic\pixel.gif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30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10</xdr:row>
      <xdr:rowOff>0</xdr:rowOff>
    </xdr:from>
    <xdr:ext cx="19050" cy="19050"/>
    <xdr:pic>
      <xdr:nvPicPr>
        <xdr:cNvPr id="13" name="Picture 12" descr="C:\Users\Vijay\Downloads\pic\pixel.gif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01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37</xdr:row>
      <xdr:rowOff>0</xdr:rowOff>
    </xdr:from>
    <xdr:ext cx="19050" cy="19050"/>
    <xdr:pic>
      <xdr:nvPicPr>
        <xdr:cNvPr id="14" name="Picture 13" descr="C:\Users\Vijay\Downloads\pic\pixel.gif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156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45</xdr:row>
      <xdr:rowOff>0</xdr:rowOff>
    </xdr:from>
    <xdr:ext cx="19050" cy="19050"/>
    <xdr:pic>
      <xdr:nvPicPr>
        <xdr:cNvPr id="15" name="Picture 14" descr="C:\Users\Vijay\Downloads\pic\pixel.gif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492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56</xdr:row>
      <xdr:rowOff>0</xdr:rowOff>
    </xdr:from>
    <xdr:ext cx="19050" cy="19050"/>
    <xdr:pic>
      <xdr:nvPicPr>
        <xdr:cNvPr id="16" name="Picture 15" descr="C:\Users\Vijay\Downloads\pic\pixel.gif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352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61</xdr:row>
      <xdr:rowOff>0</xdr:rowOff>
    </xdr:from>
    <xdr:ext cx="19050" cy="19050"/>
    <xdr:pic>
      <xdr:nvPicPr>
        <xdr:cNvPr id="17" name="Picture 16" descr="C:\Users\Vijay\Downloads\pic\pixel.gif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593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66</xdr:row>
      <xdr:rowOff>0</xdr:rowOff>
    </xdr:from>
    <xdr:ext cx="19050" cy="19050"/>
    <xdr:pic>
      <xdr:nvPicPr>
        <xdr:cNvPr id="18" name="Picture 17" descr="C:\Users\Vijay\Downloads\pic\pixel.gif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643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88</xdr:row>
      <xdr:rowOff>0</xdr:rowOff>
    </xdr:from>
    <xdr:ext cx="19050" cy="19050"/>
    <xdr:pic>
      <xdr:nvPicPr>
        <xdr:cNvPr id="19" name="Picture 18" descr="C:\Users\Vijay\Downloads\pic\pixel.gif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65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537882</xdr:colOff>
      <xdr:row>25</xdr:row>
      <xdr:rowOff>123264</xdr:rowOff>
    </xdr:from>
    <xdr:ext cx="19050" cy="19050"/>
    <xdr:pic>
      <xdr:nvPicPr>
        <xdr:cNvPr id="20" name="Picture 19" descr="C:\Users\Vijay\Downloads\pic\pixel.gif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1588" y="5300382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25</xdr:row>
      <xdr:rowOff>0</xdr:rowOff>
    </xdr:from>
    <xdr:ext cx="19050" cy="19050"/>
    <xdr:pic>
      <xdr:nvPicPr>
        <xdr:cNvPr id="21" name="Picture 20" descr="C:\Users\Vijay\Downloads\pic\pixel.gif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19431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26</xdr:row>
      <xdr:rowOff>0</xdr:rowOff>
    </xdr:from>
    <xdr:ext cx="19050" cy="19050"/>
    <xdr:pic>
      <xdr:nvPicPr>
        <xdr:cNvPr id="22" name="Picture 21" descr="C:\Users\Vijay\Downloads\pic\pixel.gif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2133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C9"/>
  <sheetViews>
    <sheetView tabSelected="1" workbookViewId="0">
      <selection activeCell="F13" sqref="F13"/>
    </sheetView>
  </sheetViews>
  <sheetFormatPr defaultRowHeight="15"/>
  <cols>
    <col min="2" max="2" width="83" customWidth="1"/>
  </cols>
  <sheetData>
    <row r="6" spans="1:3" ht="92.25">
      <c r="A6" s="135" t="s">
        <v>205</v>
      </c>
      <c r="B6" s="135"/>
      <c r="C6" s="135"/>
    </row>
    <row r="9" spans="1:3" ht="46.5">
      <c r="A9" s="136" t="s">
        <v>206</v>
      </c>
      <c r="B9" s="136"/>
      <c r="C9" s="136"/>
    </row>
  </sheetData>
  <mergeCells count="2">
    <mergeCell ref="A6:C6"/>
    <mergeCell ref="A9:C9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3"/>
  <sheetViews>
    <sheetView zoomScaleNormal="100" zoomScaleSheetLayoutView="100" workbookViewId="0">
      <pane ySplit="3" topLeftCell="A4" activePane="bottomLeft" state="frozen"/>
      <selection activeCell="Q13" sqref="Q13"/>
      <selection pane="bottomLeft" activeCell="P15" sqref="P15"/>
    </sheetView>
  </sheetViews>
  <sheetFormatPr defaultColWidth="13.7109375" defaultRowHeight="19.7" customHeight="1"/>
  <cols>
    <col min="1" max="1" width="27.140625" style="22" customWidth="1"/>
    <col min="2" max="9" width="8.5703125" style="21" customWidth="1"/>
    <col min="10" max="10" width="10.28515625" style="21" bestFit="1" customWidth="1"/>
    <col min="11" max="11" width="9.5703125" style="98" customWidth="1"/>
    <col min="12" max="16384" width="13.7109375" style="2"/>
  </cols>
  <sheetData>
    <row r="1" spans="1:22" s="1" customFormat="1" ht="15">
      <c r="A1" s="128" t="s">
        <v>197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22" ht="18" customHeight="1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22" ht="36.75" customHeight="1">
      <c r="A3" s="26" t="s">
        <v>1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142</v>
      </c>
      <c r="G3" s="26" t="s">
        <v>143</v>
      </c>
      <c r="H3" s="26" t="s">
        <v>144</v>
      </c>
      <c r="I3" s="26" t="s">
        <v>189</v>
      </c>
      <c r="J3" s="26" t="s">
        <v>186</v>
      </c>
      <c r="K3" s="27" t="s">
        <v>7</v>
      </c>
      <c r="M3" s="125"/>
      <c r="N3" s="125"/>
      <c r="O3" s="125"/>
      <c r="P3" s="125"/>
      <c r="Q3" s="125"/>
      <c r="R3" s="125"/>
      <c r="S3" s="125"/>
      <c r="T3" s="125"/>
    </row>
    <row r="4" spans="1:22" s="1" customFormat="1" ht="15">
      <c r="A4" s="63">
        <v>1</v>
      </c>
      <c r="B4" s="63">
        <v>2</v>
      </c>
      <c r="C4" s="63">
        <v>3</v>
      </c>
      <c r="D4" s="63">
        <v>4</v>
      </c>
      <c r="E4" s="63">
        <v>5</v>
      </c>
      <c r="F4" s="63">
        <v>6</v>
      </c>
      <c r="G4" s="63">
        <v>7</v>
      </c>
      <c r="H4" s="63">
        <v>8</v>
      </c>
      <c r="I4" s="63">
        <v>9</v>
      </c>
      <c r="J4" s="63">
        <v>10</v>
      </c>
      <c r="K4" s="63">
        <v>11</v>
      </c>
      <c r="M4" s="125"/>
      <c r="N4" s="125"/>
      <c r="O4" s="125"/>
      <c r="P4" s="125"/>
      <c r="Q4" s="125"/>
      <c r="R4" s="125"/>
      <c r="S4" s="125"/>
      <c r="T4" s="125"/>
    </row>
    <row r="5" spans="1:22" s="3" customFormat="1" ht="15">
      <c r="A5" s="139" t="s">
        <v>163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  <c r="M5" s="125"/>
      <c r="N5" s="125"/>
      <c r="O5" s="125"/>
      <c r="P5" s="125"/>
      <c r="Q5" s="125"/>
      <c r="R5" s="125"/>
      <c r="S5" s="125"/>
      <c r="T5" s="125"/>
    </row>
    <row r="6" spans="1:22" ht="15" customHeight="1">
      <c r="A6" s="5" t="s">
        <v>8</v>
      </c>
      <c r="B6" s="6">
        <v>4393.43</v>
      </c>
      <c r="C6" s="6">
        <v>4379.2150000000001</v>
      </c>
      <c r="D6" s="6">
        <v>4439.6260000000002</v>
      </c>
      <c r="E6" s="6">
        <v>4521.3090000000002</v>
      </c>
      <c r="F6" s="6">
        <v>4528.8829999999998</v>
      </c>
      <c r="G6" s="6">
        <v>4483.2190000000001</v>
      </c>
      <c r="H6" s="11">
        <v>4495.7190000000001</v>
      </c>
      <c r="I6" s="11">
        <v>4497.8310000000001</v>
      </c>
      <c r="J6" s="79"/>
      <c r="K6" s="103">
        <f>(POWER(I6/B6,1/7)-1)*100</f>
        <v>0.33606396694134677</v>
      </c>
      <c r="M6" s="125"/>
      <c r="N6" s="125"/>
      <c r="O6" s="125"/>
      <c r="P6" s="125"/>
      <c r="Q6" s="125"/>
      <c r="R6" s="125"/>
      <c r="S6" s="125"/>
      <c r="T6" s="125"/>
    </row>
    <row r="7" spans="1:22" ht="14.25" customHeight="1">
      <c r="A7" s="7" t="s">
        <v>9</v>
      </c>
      <c r="B7" s="8">
        <v>3599</v>
      </c>
      <c r="C7" s="8">
        <v>3625.1950000000002</v>
      </c>
      <c r="D7" s="8">
        <v>3601.48</v>
      </c>
      <c r="E7" s="8">
        <v>3892.7779999999998</v>
      </c>
      <c r="F7" s="8">
        <v>3184.645</v>
      </c>
      <c r="G7" s="8">
        <v>4040.0059999999999</v>
      </c>
      <c r="H7" s="8">
        <v>3972.549</v>
      </c>
      <c r="I7" s="8">
        <v>3852.5349999999999</v>
      </c>
      <c r="J7" s="79"/>
      <c r="K7" s="103">
        <f>(POWER(I7/B7,1/7)-1)*100</f>
        <v>0.97724911124199565</v>
      </c>
      <c r="M7" s="125"/>
      <c r="N7" s="125"/>
      <c r="O7" s="125"/>
      <c r="P7" s="125"/>
      <c r="Q7" s="125"/>
      <c r="R7" s="125"/>
      <c r="S7" s="125"/>
      <c r="T7" s="125"/>
    </row>
    <row r="8" spans="1:22" ht="15">
      <c r="A8" s="9" t="s">
        <v>10</v>
      </c>
      <c r="B8" s="10">
        <f>(B7/B6)*100</f>
        <v>81.917772674197607</v>
      </c>
      <c r="C8" s="10">
        <f t="shared" ref="C8:F8" si="0">(C7/C6)*100</f>
        <v>82.781845604748796</v>
      </c>
      <c r="D8" s="10">
        <f t="shared" si="0"/>
        <v>81.121247600586173</v>
      </c>
      <c r="E8" s="10">
        <f t="shared" si="0"/>
        <v>86.098472809533689</v>
      </c>
      <c r="F8" s="10">
        <f t="shared" si="0"/>
        <v>70.318553162004847</v>
      </c>
      <c r="G8" s="10">
        <f>(G7/G6)*100</f>
        <v>90.113956065942787</v>
      </c>
      <c r="H8" s="10">
        <f>H7/H6*100</f>
        <v>88.36292926670906</v>
      </c>
      <c r="I8" s="10">
        <f>I7/I6*100</f>
        <v>85.653173718621261</v>
      </c>
      <c r="J8" s="80"/>
      <c r="K8" s="103"/>
      <c r="M8" s="125"/>
      <c r="N8" s="125"/>
      <c r="O8" s="125"/>
      <c r="P8" s="125"/>
      <c r="Q8" s="125"/>
      <c r="R8" s="125"/>
      <c r="S8" s="125"/>
      <c r="T8" s="125"/>
      <c r="U8" s="123"/>
    </row>
    <row r="9" spans="1:22" ht="14.25" customHeight="1">
      <c r="A9" s="7" t="s">
        <v>11</v>
      </c>
      <c r="B9" s="11">
        <v>279.99299999999999</v>
      </c>
      <c r="C9" s="11">
        <v>259.63200000000001</v>
      </c>
      <c r="D9" s="11">
        <v>275.61700000000002</v>
      </c>
      <c r="E9" s="11">
        <v>346.6</v>
      </c>
      <c r="F9" s="12">
        <v>403.27300000000002</v>
      </c>
      <c r="G9" s="12">
        <v>460.37700000000001</v>
      </c>
      <c r="H9" s="78">
        <v>670.25</v>
      </c>
      <c r="I9" s="78">
        <v>610.79600000000005</v>
      </c>
      <c r="J9" s="79"/>
      <c r="K9" s="103">
        <f>(POWER(I9/B9,1/7)-1)*100</f>
        <v>11.787364096639008</v>
      </c>
      <c r="M9" s="125"/>
      <c r="N9" s="125"/>
      <c r="O9" s="125"/>
      <c r="P9" s="125"/>
      <c r="Q9" s="125"/>
      <c r="R9" s="125"/>
      <c r="S9" s="125"/>
      <c r="T9" s="125"/>
    </row>
    <row r="10" spans="1:22" ht="15" customHeight="1">
      <c r="A10" s="7" t="s">
        <v>12</v>
      </c>
      <c r="B10" s="11">
        <v>1025.74</v>
      </c>
      <c r="C10" s="11">
        <v>1001.053</v>
      </c>
      <c r="D10" s="11">
        <v>1015.6660000000001</v>
      </c>
      <c r="E10" s="11">
        <v>1059.348</v>
      </c>
      <c r="F10" s="12">
        <v>878.61900000000003</v>
      </c>
      <c r="G10" s="12">
        <v>1202.2460000000001</v>
      </c>
      <c r="H10" s="78">
        <v>759.00400000000002</v>
      </c>
      <c r="I10" s="78">
        <v>683.48800000000006</v>
      </c>
      <c r="J10" s="79"/>
      <c r="K10" s="103">
        <f>(POWER(I10/B10,1/7)-1)*100</f>
        <v>-5.6344725373816296</v>
      </c>
      <c r="M10" s="125"/>
      <c r="N10" s="125"/>
      <c r="O10" s="125"/>
      <c r="P10" s="125"/>
      <c r="Q10" s="125"/>
      <c r="R10" s="125"/>
      <c r="S10" s="125"/>
      <c r="T10" s="125"/>
    </row>
    <row r="11" spans="1:22" s="3" customFormat="1" ht="15">
      <c r="A11" s="139" t="s">
        <v>164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1"/>
      <c r="M11" s="125"/>
      <c r="N11" s="125"/>
      <c r="O11" s="125"/>
      <c r="P11" s="125"/>
      <c r="Q11" s="125"/>
      <c r="R11" s="125"/>
      <c r="S11" s="125"/>
      <c r="T11" s="125"/>
    </row>
    <row r="12" spans="1:22" ht="15" customHeight="1">
      <c r="A12" s="5" t="s">
        <v>8</v>
      </c>
      <c r="B12" s="6">
        <v>10109.9</v>
      </c>
      <c r="C12" s="6">
        <v>10112.4</v>
      </c>
      <c r="D12" s="6">
        <v>10114.799999999999</v>
      </c>
      <c r="E12" s="6">
        <v>12754.2</v>
      </c>
      <c r="F12" s="6">
        <v>12799.2</v>
      </c>
      <c r="G12" s="6">
        <v>12820</v>
      </c>
      <c r="H12" s="11">
        <v>12893.9</v>
      </c>
      <c r="I12" s="11">
        <v>12949.9</v>
      </c>
      <c r="J12" s="79"/>
      <c r="K12" s="103">
        <f>(POWER(I12/B12,1/7)-1)*100</f>
        <v>3.6000431784220854</v>
      </c>
      <c r="M12" s="125"/>
      <c r="N12" s="125"/>
      <c r="O12" s="125"/>
      <c r="P12" s="125"/>
      <c r="Q12" s="125"/>
      <c r="R12" s="125"/>
      <c r="S12" s="125"/>
      <c r="T12" s="125"/>
    </row>
    <row r="13" spans="1:22" ht="15" customHeight="1">
      <c r="A13" s="7" t="s">
        <v>9</v>
      </c>
      <c r="B13" s="13">
        <v>9163.098</v>
      </c>
      <c r="C13" s="13">
        <v>9275.8539999999994</v>
      </c>
      <c r="D13" s="13">
        <v>10040.499</v>
      </c>
      <c r="E13" s="13">
        <v>12403.689</v>
      </c>
      <c r="F13" s="12">
        <v>12143.624</v>
      </c>
      <c r="G13" s="12">
        <v>12470.653</v>
      </c>
      <c r="H13" s="12">
        <v>11486.615</v>
      </c>
      <c r="I13" s="12">
        <v>12547.931</v>
      </c>
      <c r="J13" s="79"/>
      <c r="K13" s="103">
        <f>(POWER(I13/B13,1/7)-1)*100</f>
        <v>4.5933939836737547</v>
      </c>
      <c r="M13" s="125"/>
      <c r="N13" s="125"/>
      <c r="O13" s="125"/>
      <c r="P13" s="125"/>
      <c r="Q13" s="125"/>
      <c r="R13" s="125"/>
      <c r="S13" s="125"/>
      <c r="T13" s="125"/>
    </row>
    <row r="14" spans="1:22" ht="18" customHeight="1">
      <c r="A14" s="9" t="s">
        <v>10</v>
      </c>
      <c r="B14" s="10">
        <f t="shared" ref="B14:G14" si="1">(B13/B12)*100</f>
        <v>90.634902422378076</v>
      </c>
      <c r="C14" s="10">
        <f t="shared" si="1"/>
        <v>91.727522645464973</v>
      </c>
      <c r="D14" s="10">
        <f t="shared" si="1"/>
        <v>99.26542294459604</v>
      </c>
      <c r="E14" s="10">
        <f t="shared" si="1"/>
        <v>97.251799407254083</v>
      </c>
      <c r="F14" s="10">
        <f t="shared" si="1"/>
        <v>94.877992374523402</v>
      </c>
      <c r="G14" s="10">
        <f t="shared" si="1"/>
        <v>97.274984399375981</v>
      </c>
      <c r="H14" s="10">
        <f>H13/H12*100</f>
        <v>89.085652905637545</v>
      </c>
      <c r="I14" s="10">
        <f>I13/I12*100</f>
        <v>96.895968308635588</v>
      </c>
      <c r="J14" s="80"/>
      <c r="K14" s="103"/>
      <c r="M14" s="125"/>
      <c r="N14" s="125"/>
      <c r="O14" s="125"/>
      <c r="P14" s="125"/>
      <c r="Q14" s="125"/>
      <c r="R14" s="125"/>
      <c r="S14" s="125"/>
      <c r="T14" s="125"/>
      <c r="U14" s="123"/>
      <c r="V14" s="123"/>
    </row>
    <row r="15" spans="1:22" ht="15" customHeight="1">
      <c r="A15" s="7" t="s">
        <v>11</v>
      </c>
      <c r="B15" s="11">
        <v>4452.2579999999998</v>
      </c>
      <c r="C15" s="11">
        <v>4751.4780000000001</v>
      </c>
      <c r="D15" s="11">
        <v>4479.1289999999999</v>
      </c>
      <c r="E15" s="11">
        <v>3430.18</v>
      </c>
      <c r="F15" s="12">
        <v>2641.3719999999998</v>
      </c>
      <c r="G15" s="12">
        <v>2941.4929999999999</v>
      </c>
      <c r="H15" s="11">
        <v>4789.3779999999997</v>
      </c>
      <c r="I15" s="11">
        <v>5312.9849999999997</v>
      </c>
      <c r="J15" s="79"/>
      <c r="K15" s="103">
        <f>(POWER(I15/B15,1/7)-1)*100</f>
        <v>2.557037387596095</v>
      </c>
      <c r="M15" s="125"/>
      <c r="N15" s="125"/>
      <c r="O15" s="125"/>
      <c r="P15" s="125"/>
      <c r="Q15" s="125"/>
      <c r="R15" s="125"/>
      <c r="S15" s="125"/>
      <c r="T15" s="125"/>
    </row>
    <row r="16" spans="1:22" ht="15" customHeight="1">
      <c r="A16" s="7" t="s">
        <v>12</v>
      </c>
      <c r="B16" s="11">
        <v>912.12400000000002</v>
      </c>
      <c r="C16" s="11">
        <v>1188.2329999999999</v>
      </c>
      <c r="D16" s="11">
        <v>1934.155</v>
      </c>
      <c r="E16" s="11">
        <v>1615.451</v>
      </c>
      <c r="F16" s="14">
        <v>1488.5119999999999</v>
      </c>
      <c r="G16" s="14">
        <v>921.15499999999997</v>
      </c>
      <c r="H16" s="11">
        <v>586.351</v>
      </c>
      <c r="I16" s="11">
        <v>705.29300000000001</v>
      </c>
      <c r="J16" s="79"/>
      <c r="K16" s="103">
        <f>(POWER(I16/B16,1/7)-1)*100</f>
        <v>-3.6070883871347159</v>
      </c>
      <c r="M16" s="125"/>
      <c r="N16" s="125"/>
      <c r="O16" s="125"/>
      <c r="P16" s="125"/>
      <c r="Q16" s="125"/>
      <c r="R16" s="125"/>
      <c r="S16" s="125"/>
      <c r="T16" s="125"/>
    </row>
    <row r="17" spans="1:22" s="3" customFormat="1" ht="15">
      <c r="A17" s="138" t="s">
        <v>165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M17" s="125"/>
      <c r="N17" s="125"/>
      <c r="O17" s="125"/>
      <c r="P17" s="125"/>
      <c r="Q17" s="125"/>
      <c r="R17" s="125"/>
      <c r="S17" s="125"/>
      <c r="T17" s="125"/>
    </row>
    <row r="18" spans="1:22" ht="15" customHeight="1">
      <c r="A18" s="5" t="s">
        <v>8</v>
      </c>
      <c r="B18" s="6">
        <v>425.3</v>
      </c>
      <c r="C18" s="6">
        <v>425.3</v>
      </c>
      <c r="D18" s="6">
        <v>425.3</v>
      </c>
      <c r="E18" s="6">
        <v>411.3</v>
      </c>
      <c r="F18" s="6">
        <v>405.7</v>
      </c>
      <c r="G18" s="6">
        <v>399.7</v>
      </c>
      <c r="H18" s="11">
        <v>401.5</v>
      </c>
      <c r="I18" s="11">
        <v>403.4</v>
      </c>
      <c r="J18" s="79"/>
      <c r="K18" s="103">
        <f>(POWER(I18/B18,1/7)-1)*100</f>
        <v>-0.75238639210262193</v>
      </c>
      <c r="M18" s="125"/>
      <c r="N18" s="125"/>
      <c r="O18" s="125"/>
      <c r="P18" s="125"/>
      <c r="Q18" s="125"/>
      <c r="R18" s="125"/>
      <c r="S18" s="125"/>
      <c r="T18" s="125"/>
    </row>
    <row r="19" spans="1:22" ht="15" customHeight="1">
      <c r="A19" s="7" t="s">
        <v>9</v>
      </c>
      <c r="B19" s="13">
        <v>285</v>
      </c>
      <c r="C19" s="13">
        <v>307.65499999999997</v>
      </c>
      <c r="D19" s="13">
        <v>350.86700000000002</v>
      </c>
      <c r="E19" s="13">
        <v>358.08</v>
      </c>
      <c r="F19" s="12">
        <v>353.33699999999999</v>
      </c>
      <c r="G19" s="12">
        <v>382.63200000000001</v>
      </c>
      <c r="H19" s="12">
        <v>344.85599999999999</v>
      </c>
      <c r="I19" s="12">
        <v>394.65</v>
      </c>
      <c r="J19" s="79"/>
      <c r="K19" s="103">
        <f>(POWER(I19/B19,1/7)-1)*100</f>
        <v>4.7599592981412142</v>
      </c>
      <c r="M19" s="125"/>
      <c r="N19" s="125"/>
      <c r="O19" s="125"/>
      <c r="P19" s="125"/>
      <c r="Q19" s="125"/>
      <c r="R19" s="125"/>
      <c r="S19" s="125"/>
      <c r="T19" s="125"/>
    </row>
    <row r="20" spans="1:22" ht="15">
      <c r="A20" s="9" t="s">
        <v>10</v>
      </c>
      <c r="B20" s="10">
        <f t="shared" ref="B20:I20" si="2">(B19/B18)*100</f>
        <v>67.01152127909711</v>
      </c>
      <c r="C20" s="10">
        <f t="shared" si="2"/>
        <v>72.338349400423212</v>
      </c>
      <c r="D20" s="10">
        <f t="shared" si="2"/>
        <v>82.49870679520339</v>
      </c>
      <c r="E20" s="10">
        <f t="shared" si="2"/>
        <v>87.060539752005823</v>
      </c>
      <c r="F20" s="10">
        <f t="shared" si="2"/>
        <v>87.093172294799118</v>
      </c>
      <c r="G20" s="10">
        <f t="shared" si="2"/>
        <v>95.729797348011019</v>
      </c>
      <c r="H20" s="10">
        <f t="shared" si="2"/>
        <v>85.891905354919047</v>
      </c>
      <c r="I20" s="10">
        <f t="shared" si="2"/>
        <v>97.83093703520079</v>
      </c>
      <c r="J20" s="80"/>
      <c r="K20" s="103"/>
      <c r="M20" s="125"/>
      <c r="N20" s="125"/>
      <c r="O20" s="125"/>
      <c r="P20" s="125"/>
      <c r="Q20" s="125"/>
      <c r="R20" s="125"/>
      <c r="S20" s="125"/>
      <c r="T20" s="125"/>
      <c r="U20" s="123"/>
      <c r="V20" s="123"/>
    </row>
    <row r="21" spans="1:22" ht="15" customHeight="1">
      <c r="A21" s="7" t="s">
        <v>11</v>
      </c>
      <c r="B21" s="11">
        <v>559.91899999999998</v>
      </c>
      <c r="C21" s="11">
        <v>607.86699999999996</v>
      </c>
      <c r="D21" s="11">
        <v>618.5</v>
      </c>
      <c r="E21" s="11">
        <v>574.83199999999999</v>
      </c>
      <c r="F21" s="12">
        <v>747.27800000000002</v>
      </c>
      <c r="G21" s="64">
        <v>635.13800000000003</v>
      </c>
      <c r="H21" s="11">
        <v>673.48</v>
      </c>
      <c r="I21" s="11">
        <v>723.83699999999999</v>
      </c>
      <c r="J21" s="79"/>
      <c r="K21" s="103">
        <f>(POWER(I21/B21,1/7)-1)*100</f>
        <v>3.7363101517949859</v>
      </c>
      <c r="M21" s="125"/>
      <c r="N21" s="125"/>
      <c r="O21" s="125"/>
      <c r="P21" s="125"/>
      <c r="Q21" s="125"/>
      <c r="R21" s="125"/>
      <c r="S21" s="125"/>
      <c r="T21" s="125"/>
    </row>
    <row r="22" spans="1:22" ht="15" customHeight="1">
      <c r="A22" s="7" t="s">
        <v>12</v>
      </c>
      <c r="B22" s="11">
        <v>38.204000000000001</v>
      </c>
      <c r="C22" s="11">
        <v>51.889000000000003</v>
      </c>
      <c r="D22" s="11">
        <v>63.55</v>
      </c>
      <c r="E22" s="11">
        <v>74.036000000000001</v>
      </c>
      <c r="F22" s="14">
        <v>95.037000000000006</v>
      </c>
      <c r="G22" s="15">
        <v>89.936000000000007</v>
      </c>
      <c r="H22" s="11">
        <v>70.430999999999997</v>
      </c>
      <c r="I22" s="11">
        <v>92.441000000000003</v>
      </c>
      <c r="J22" s="79"/>
      <c r="K22" s="103">
        <f>(POWER(I22/B22,1/7)-1)*100</f>
        <v>13.454638649430727</v>
      </c>
      <c r="M22" s="125"/>
      <c r="N22" s="125"/>
      <c r="O22" s="125"/>
      <c r="P22" s="125"/>
      <c r="Q22" s="125"/>
      <c r="R22" s="125"/>
      <c r="S22" s="125"/>
      <c r="T22" s="125"/>
    </row>
    <row r="23" spans="1:22" s="3" customFormat="1" ht="15">
      <c r="A23" s="138" t="s">
        <v>166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M23" s="125"/>
      <c r="N23" s="125"/>
      <c r="O23" s="125"/>
      <c r="P23" s="125"/>
      <c r="Q23" s="125"/>
      <c r="R23" s="125"/>
      <c r="S23" s="125"/>
      <c r="T23" s="125"/>
    </row>
    <row r="24" spans="1:22" ht="15" customHeight="1">
      <c r="A24" s="5" t="s">
        <v>8</v>
      </c>
      <c r="B24" s="6">
        <v>687.4</v>
      </c>
      <c r="C24" s="6">
        <v>687.4</v>
      </c>
      <c r="D24" s="6">
        <v>687.4</v>
      </c>
      <c r="E24" s="6">
        <v>679.79</v>
      </c>
      <c r="F24" s="6">
        <v>679.79</v>
      </c>
      <c r="G24" s="6">
        <v>679.79</v>
      </c>
      <c r="H24" s="11">
        <v>679.79</v>
      </c>
      <c r="I24" s="11">
        <v>721.79</v>
      </c>
      <c r="J24" s="79"/>
      <c r="K24" s="103">
        <f>(POWER(I24/B24,1/7)-1)*100</f>
        <v>0.6998356762736746</v>
      </c>
      <c r="M24" s="125"/>
      <c r="N24" s="125"/>
      <c r="O24" s="125"/>
      <c r="P24" s="125"/>
      <c r="Q24" s="125"/>
      <c r="R24" s="125"/>
      <c r="S24" s="125"/>
      <c r="T24" s="125"/>
    </row>
    <row r="25" spans="1:22" ht="15" customHeight="1">
      <c r="A25" s="7" t="s">
        <v>9</v>
      </c>
      <c r="B25" s="8">
        <v>664</v>
      </c>
      <c r="C25" s="8">
        <v>742.82100000000003</v>
      </c>
      <c r="D25" s="8">
        <v>687.15800000000002</v>
      </c>
      <c r="E25" s="8">
        <v>714.68299999999999</v>
      </c>
      <c r="F25" s="12">
        <v>736.43700000000001</v>
      </c>
      <c r="G25" s="12">
        <v>780.38800000000003</v>
      </c>
      <c r="H25" s="12">
        <v>703.02300000000002</v>
      </c>
      <c r="I25" s="12">
        <v>808.36599999999999</v>
      </c>
      <c r="J25" s="79"/>
      <c r="K25" s="103">
        <f>(POWER(I25/B25,1/7)-1)*100</f>
        <v>2.8503344982103496</v>
      </c>
      <c r="M25" s="125"/>
      <c r="N25" s="125"/>
      <c r="O25" s="125"/>
      <c r="P25" s="125"/>
      <c r="Q25" s="125"/>
      <c r="R25" s="125"/>
      <c r="S25" s="125"/>
      <c r="T25" s="125"/>
    </row>
    <row r="26" spans="1:22" ht="15.75" customHeight="1">
      <c r="A26" s="9" t="s">
        <v>10</v>
      </c>
      <c r="B26" s="10">
        <f t="shared" ref="B26:I26" si="3">(B25/B24)*100</f>
        <v>96.595868489962172</v>
      </c>
      <c r="C26" s="10">
        <f t="shared" si="3"/>
        <v>108.06240907768402</v>
      </c>
      <c r="D26" s="10">
        <f t="shared" si="3"/>
        <v>99.964794879255166</v>
      </c>
      <c r="E26" s="10">
        <f t="shared" si="3"/>
        <v>105.13290869239029</v>
      </c>
      <c r="F26" s="10">
        <f t="shared" si="3"/>
        <v>108.3330146074523</v>
      </c>
      <c r="G26" s="10">
        <f t="shared" si="3"/>
        <v>114.79839362155961</v>
      </c>
      <c r="H26" s="10">
        <f t="shared" si="3"/>
        <v>103.41767310492946</v>
      </c>
      <c r="I26" s="10">
        <f t="shared" si="3"/>
        <v>111.9946244752629</v>
      </c>
      <c r="J26" s="80"/>
      <c r="K26" s="103"/>
      <c r="M26" s="125"/>
      <c r="N26" s="125"/>
      <c r="O26" s="125"/>
      <c r="P26" s="125"/>
      <c r="Q26" s="125"/>
      <c r="R26" s="125"/>
      <c r="S26" s="125"/>
      <c r="T26" s="125"/>
      <c r="U26" s="123"/>
    </row>
    <row r="27" spans="1:22" ht="15" customHeight="1">
      <c r="A27" s="7" t="s">
        <v>11</v>
      </c>
      <c r="B27" s="11">
        <v>228.22900000000001</v>
      </c>
      <c r="C27" s="11">
        <v>205.98400000000001</v>
      </c>
      <c r="D27" s="11">
        <v>227.136</v>
      </c>
      <c r="E27" s="11">
        <v>264.05799999999999</v>
      </c>
      <c r="F27" s="12">
        <v>265.40600000000001</v>
      </c>
      <c r="G27" s="12">
        <v>277.82799999999997</v>
      </c>
      <c r="H27" s="11">
        <v>342.892</v>
      </c>
      <c r="I27" s="11">
        <v>251.536</v>
      </c>
      <c r="J27" s="79"/>
      <c r="K27" s="103">
        <f>(POWER(I27/B27,1/7)-1)*100</f>
        <v>1.3987871677195063</v>
      </c>
      <c r="M27" s="125"/>
      <c r="N27" s="125"/>
      <c r="O27" s="125"/>
      <c r="P27" s="125"/>
      <c r="Q27" s="125"/>
      <c r="R27" s="125"/>
      <c r="S27" s="125"/>
      <c r="T27" s="125"/>
    </row>
    <row r="28" spans="1:22" ht="15" customHeight="1">
      <c r="A28" s="107" t="s">
        <v>12</v>
      </c>
      <c r="B28" s="108">
        <v>7.0579999999999998</v>
      </c>
      <c r="C28" s="108">
        <v>1.413</v>
      </c>
      <c r="D28" s="108">
        <v>1.048</v>
      </c>
      <c r="E28" s="108">
        <v>1.044</v>
      </c>
      <c r="F28" s="109">
        <v>1.8759999999999999</v>
      </c>
      <c r="G28" s="109">
        <v>7.4909999999999997</v>
      </c>
      <c r="H28" s="108">
        <v>2.5230000000000001</v>
      </c>
      <c r="I28" s="108">
        <v>3.6859999999999999</v>
      </c>
      <c r="J28" s="110"/>
      <c r="K28" s="111">
        <f>(POWER(I28/B28,1/7)-1)*100</f>
        <v>-8.8626829260153084</v>
      </c>
      <c r="M28" s="125"/>
      <c r="N28" s="125"/>
      <c r="O28" s="125"/>
      <c r="P28" s="125"/>
      <c r="Q28" s="125"/>
      <c r="R28" s="125"/>
      <c r="S28" s="125"/>
      <c r="T28" s="125"/>
    </row>
    <row r="29" spans="1:22" s="3" customFormat="1" ht="15">
      <c r="A29" s="138" t="s">
        <v>167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M29" s="125"/>
      <c r="N29" s="125"/>
      <c r="O29" s="125"/>
      <c r="P29" s="125"/>
      <c r="Q29" s="125"/>
      <c r="R29" s="125"/>
      <c r="S29" s="125"/>
      <c r="T29" s="125"/>
    </row>
    <row r="30" spans="1:22" ht="15" customHeight="1">
      <c r="A30" s="5" t="s">
        <v>8</v>
      </c>
      <c r="B30" s="6">
        <v>2944.56</v>
      </c>
      <c r="C30" s="6">
        <v>2947.16</v>
      </c>
      <c r="D30" s="6">
        <v>2963.16</v>
      </c>
      <c r="E30" s="6">
        <v>2919.2</v>
      </c>
      <c r="F30" s="6">
        <v>3046.25</v>
      </c>
      <c r="G30" s="6">
        <v>3032.25</v>
      </c>
      <c r="H30" s="11">
        <v>3096.25</v>
      </c>
      <c r="I30" s="11">
        <v>3060.1</v>
      </c>
      <c r="J30" s="79"/>
      <c r="K30" s="103">
        <f>(POWER(I30/B30,1/7)-1)*100</f>
        <v>0.55134570392807447</v>
      </c>
      <c r="M30" s="125"/>
      <c r="N30" s="125"/>
      <c r="O30" s="125"/>
      <c r="P30" s="125"/>
      <c r="Q30" s="125"/>
      <c r="R30" s="125"/>
      <c r="S30" s="125"/>
      <c r="T30" s="125"/>
    </row>
    <row r="31" spans="1:22" ht="15">
      <c r="A31" s="7" t="s">
        <v>9</v>
      </c>
      <c r="B31" s="8">
        <v>1799</v>
      </c>
      <c r="C31" s="8">
        <v>1718.8119999999999</v>
      </c>
      <c r="D31" s="8">
        <v>1588.7860000000001</v>
      </c>
      <c r="E31" s="8">
        <v>1671.6279999999999</v>
      </c>
      <c r="F31" s="12">
        <v>1519.5650000000001</v>
      </c>
      <c r="G31" s="12">
        <v>1697.684</v>
      </c>
      <c r="H31" s="12">
        <v>1628.365</v>
      </c>
      <c r="I31" s="12">
        <v>1424.6</v>
      </c>
      <c r="J31" s="79"/>
      <c r="K31" s="103">
        <f>(POWER(I31/B31,1/7)-1)*100</f>
        <v>-3.278480442739895</v>
      </c>
      <c r="M31" s="125"/>
      <c r="N31" s="125"/>
      <c r="O31" s="125"/>
      <c r="P31" s="125"/>
      <c r="Q31" s="125"/>
      <c r="R31" s="125"/>
      <c r="S31" s="125"/>
      <c r="T31" s="125"/>
    </row>
    <row r="32" spans="1:22" ht="17.25" customHeight="1">
      <c r="A32" s="9" t="s">
        <v>10</v>
      </c>
      <c r="B32" s="10">
        <f t="shared" ref="B32:I32" si="4">(B31/B30)*100</f>
        <v>61.095715488901568</v>
      </c>
      <c r="C32" s="10">
        <f t="shared" si="4"/>
        <v>58.320959839302922</v>
      </c>
      <c r="D32" s="10">
        <f t="shared" si="4"/>
        <v>53.617961905533285</v>
      </c>
      <c r="E32" s="10">
        <f t="shared" si="4"/>
        <v>57.263222800767331</v>
      </c>
      <c r="F32" s="10">
        <f t="shared" si="4"/>
        <v>49.883135002051702</v>
      </c>
      <c r="G32" s="10">
        <f t="shared" si="4"/>
        <v>55.987599967021183</v>
      </c>
      <c r="H32" s="10">
        <f t="shared" si="4"/>
        <v>52.591522002422288</v>
      </c>
      <c r="I32" s="10">
        <f t="shared" si="4"/>
        <v>46.554034181889477</v>
      </c>
      <c r="J32" s="80"/>
      <c r="K32" s="103"/>
      <c r="M32" s="125"/>
      <c r="N32" s="125"/>
      <c r="O32" s="125"/>
      <c r="P32" s="125"/>
      <c r="Q32" s="125"/>
      <c r="R32" s="125"/>
      <c r="S32" s="125"/>
      <c r="T32" s="125"/>
      <c r="U32" s="123"/>
      <c r="V32" s="123"/>
    </row>
    <row r="33" spans="1:20" ht="15" customHeight="1">
      <c r="A33" s="7" t="s">
        <v>11</v>
      </c>
      <c r="B33" s="11">
        <v>417.44200000000001</v>
      </c>
      <c r="C33" s="11">
        <v>582.69200000000001</v>
      </c>
      <c r="D33" s="11">
        <v>683.851</v>
      </c>
      <c r="E33" s="11">
        <v>740.577</v>
      </c>
      <c r="F33" s="12">
        <v>298.95800000000003</v>
      </c>
      <c r="G33" s="64">
        <v>282.52300000000002</v>
      </c>
      <c r="H33" s="11">
        <v>292.31599999999997</v>
      </c>
      <c r="I33" s="11">
        <v>417.87900000000002</v>
      </c>
      <c r="J33" s="79"/>
      <c r="K33" s="103">
        <f>(POWER(I33/B33,1/7)-1)*100</f>
        <v>1.494832358350795E-2</v>
      </c>
      <c r="M33" s="125"/>
      <c r="N33" s="125"/>
      <c r="O33" s="125"/>
      <c r="P33" s="125"/>
      <c r="Q33" s="125"/>
      <c r="R33" s="125"/>
      <c r="S33" s="125"/>
      <c r="T33" s="125"/>
    </row>
    <row r="34" spans="1:20" ht="14.25" customHeight="1">
      <c r="A34" s="7" t="s">
        <v>12</v>
      </c>
      <c r="B34" s="11">
        <v>972.75</v>
      </c>
      <c r="C34" s="11">
        <v>1050.548</v>
      </c>
      <c r="D34" s="11">
        <v>1080.2860000000001</v>
      </c>
      <c r="E34" s="11">
        <v>968.79100000000005</v>
      </c>
      <c r="F34" s="12">
        <v>217.142</v>
      </c>
      <c r="G34" s="16">
        <v>283.72199999999998</v>
      </c>
      <c r="H34" s="11">
        <v>181.928</v>
      </c>
      <c r="I34" s="11">
        <v>157.41800000000001</v>
      </c>
      <c r="J34" s="79"/>
      <c r="K34" s="103">
        <f>(POWER(I34/B34,1/7)-1)*100</f>
        <v>-22.908305273121222</v>
      </c>
      <c r="M34" s="125"/>
      <c r="N34" s="125"/>
      <c r="O34" s="125"/>
      <c r="P34" s="125"/>
      <c r="Q34" s="125"/>
      <c r="R34" s="125"/>
      <c r="S34" s="125"/>
      <c r="T34" s="125"/>
    </row>
    <row r="35" spans="1:20" s="21" customFormat="1" ht="15">
      <c r="A35" s="139" t="s">
        <v>198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1"/>
      <c r="M35" s="125"/>
      <c r="N35" s="125"/>
      <c r="O35" s="125"/>
      <c r="P35" s="125"/>
      <c r="Q35" s="125"/>
      <c r="R35" s="125"/>
      <c r="S35" s="125"/>
      <c r="T35" s="125"/>
    </row>
    <row r="36" spans="1:20" s="21" customFormat="1" ht="15" customHeight="1">
      <c r="A36" s="5" t="s">
        <v>8</v>
      </c>
      <c r="B36" s="17">
        <f t="shared" ref="B36:G37" si="5">B6+B12+B18+B24+B30</f>
        <v>18560.59</v>
      </c>
      <c r="C36" s="17">
        <f t="shared" si="5"/>
        <v>18551.474999999999</v>
      </c>
      <c r="D36" s="17">
        <f t="shared" si="5"/>
        <v>18630.286</v>
      </c>
      <c r="E36" s="17">
        <f t="shared" si="5"/>
        <v>21285.799000000003</v>
      </c>
      <c r="F36" s="17">
        <f t="shared" si="5"/>
        <v>21459.823</v>
      </c>
      <c r="G36" s="17">
        <f>G6+G12+G18+G24+G30</f>
        <v>21414.959000000003</v>
      </c>
      <c r="H36" s="17">
        <f>H6+H12+H18+H24+H30</f>
        <v>21567.159</v>
      </c>
      <c r="I36" s="17">
        <f>I6+I12+I18+I24+I30</f>
        <v>21633.021000000001</v>
      </c>
      <c r="J36" s="81"/>
      <c r="K36" s="103">
        <f>(POWER(I36/B36,1/7)-1)*100</f>
        <v>2.212409866070808</v>
      </c>
      <c r="M36" s="125"/>
      <c r="N36" s="125"/>
      <c r="O36" s="125"/>
      <c r="P36" s="125"/>
      <c r="Q36" s="125"/>
      <c r="R36" s="125"/>
      <c r="S36" s="125"/>
      <c r="T36" s="125"/>
    </row>
    <row r="37" spans="1:20" s="21" customFormat="1" ht="15" customHeight="1">
      <c r="A37" s="7" t="s">
        <v>9</v>
      </c>
      <c r="B37" s="17">
        <f t="shared" si="5"/>
        <v>15510.098</v>
      </c>
      <c r="C37" s="17">
        <f>C7+C13+C19+C25+C31</f>
        <v>15670.337</v>
      </c>
      <c r="D37" s="17">
        <f>D7+D13+D19+D25+D31</f>
        <v>16268.789999999999</v>
      </c>
      <c r="E37" s="17">
        <f t="shared" si="5"/>
        <v>19040.858000000004</v>
      </c>
      <c r="F37" s="17">
        <f t="shared" si="5"/>
        <v>17937.608</v>
      </c>
      <c r="G37" s="17">
        <f t="shared" si="5"/>
        <v>19371.363000000001</v>
      </c>
      <c r="H37" s="17">
        <f>H7+H13+H19+H25+H31</f>
        <v>18135.408000000003</v>
      </c>
      <c r="I37" s="17">
        <f>I7+I13+I19+I25+I31</f>
        <v>19028.082000000002</v>
      </c>
      <c r="J37" s="81"/>
      <c r="K37" s="103">
        <f>(POWER(I37/B37,1/7)-1)*100</f>
        <v>2.9634117277349326</v>
      </c>
      <c r="M37" s="125"/>
      <c r="N37" s="125"/>
      <c r="O37" s="125"/>
      <c r="P37" s="125"/>
      <c r="Q37" s="125"/>
      <c r="R37" s="125"/>
      <c r="S37" s="125"/>
      <c r="T37" s="125"/>
    </row>
    <row r="38" spans="1:20" s="21" customFormat="1" ht="15">
      <c r="A38" s="9" t="s">
        <v>10</v>
      </c>
      <c r="B38" s="18">
        <f t="shared" ref="B38:H38" si="6">(B37/B36)*100</f>
        <v>83.564681941683958</v>
      </c>
      <c r="C38" s="18">
        <f t="shared" si="6"/>
        <v>84.469493665598023</v>
      </c>
      <c r="D38" s="18">
        <f t="shared" si="6"/>
        <v>87.324424327141287</v>
      </c>
      <c r="E38" s="18">
        <f t="shared" si="6"/>
        <v>89.453339289730209</v>
      </c>
      <c r="F38" s="18">
        <f t="shared" si="6"/>
        <v>83.586933592136333</v>
      </c>
      <c r="G38" s="18">
        <f t="shared" si="6"/>
        <v>90.457156607210862</v>
      </c>
      <c r="H38" s="18">
        <f t="shared" si="6"/>
        <v>84.088071127031625</v>
      </c>
      <c r="I38" s="18">
        <f>(I37/I36)*100</f>
        <v>87.958505656699543</v>
      </c>
      <c r="J38" s="80"/>
      <c r="K38" s="103"/>
      <c r="M38" s="125"/>
      <c r="N38" s="125"/>
      <c r="O38" s="125"/>
      <c r="P38" s="125"/>
      <c r="Q38" s="125"/>
      <c r="R38" s="125"/>
      <c r="S38" s="125"/>
      <c r="T38" s="125"/>
    </row>
    <row r="39" spans="1:20" s="21" customFormat="1" ht="15" customHeight="1">
      <c r="A39" s="7" t="s">
        <v>11</v>
      </c>
      <c r="B39" s="17">
        <f t="shared" ref="B39:G39" si="7">B9+B15+B21+B27+B33</f>
        <v>5937.8410000000003</v>
      </c>
      <c r="C39" s="17">
        <f>C9+C15+C21+C27+C33</f>
        <v>6407.6530000000002</v>
      </c>
      <c r="D39" s="17">
        <f t="shared" si="7"/>
        <v>6284.2330000000002</v>
      </c>
      <c r="E39" s="17">
        <f t="shared" si="7"/>
        <v>5356.2470000000003</v>
      </c>
      <c r="F39" s="17">
        <f t="shared" si="7"/>
        <v>4356.2869999999994</v>
      </c>
      <c r="G39" s="17">
        <f t="shared" si="7"/>
        <v>4597.3589999999995</v>
      </c>
      <c r="H39" s="69">
        <f>H33+H27+H21+H15+H9</f>
        <v>6768.3159999999998</v>
      </c>
      <c r="I39" s="69">
        <f>I33+I27+I21+I15+I9</f>
        <v>7317.0329999999994</v>
      </c>
      <c r="J39" s="81"/>
      <c r="K39" s="103">
        <f>(POWER(I39/B39,1/7)-1)*100</f>
        <v>3.0286630452377672</v>
      </c>
      <c r="M39" s="125"/>
      <c r="N39" s="125"/>
      <c r="O39" s="125"/>
      <c r="P39" s="125"/>
      <c r="Q39" s="125"/>
      <c r="R39" s="125"/>
      <c r="S39" s="125"/>
      <c r="T39" s="125"/>
    </row>
    <row r="40" spans="1:20" s="21" customFormat="1" ht="15" customHeight="1">
      <c r="A40" s="7" t="s">
        <v>12</v>
      </c>
      <c r="B40" s="17">
        <f t="shared" ref="B40:G40" si="8">B10+B16+B22+B28+B34</f>
        <v>2955.8760000000002</v>
      </c>
      <c r="C40" s="17">
        <f t="shared" si="8"/>
        <v>3293.1360000000004</v>
      </c>
      <c r="D40" s="17">
        <f t="shared" si="8"/>
        <v>4094.7049999999999</v>
      </c>
      <c r="E40" s="17">
        <f t="shared" si="8"/>
        <v>3718.67</v>
      </c>
      <c r="F40" s="17">
        <f t="shared" si="8"/>
        <v>2681.1859999999997</v>
      </c>
      <c r="G40" s="17">
        <f t="shared" si="8"/>
        <v>2504.5500000000002</v>
      </c>
      <c r="H40" s="69">
        <f>H10+H16+H22+H28+H34</f>
        <v>1600.2370000000001</v>
      </c>
      <c r="I40" s="69">
        <f>I10+I16+I22+I28+I34</f>
        <v>1642.326</v>
      </c>
      <c r="J40" s="81"/>
      <c r="K40" s="103">
        <f>(POWER(I40/B40,1/7)-1)*100</f>
        <v>-8.052691197492102</v>
      </c>
      <c r="M40" s="125"/>
      <c r="N40" s="125"/>
      <c r="O40" s="125"/>
      <c r="P40" s="125"/>
      <c r="Q40" s="125"/>
      <c r="R40" s="125"/>
      <c r="S40" s="125"/>
      <c r="T40" s="125"/>
    </row>
    <row r="41" spans="1:20" ht="32.25" customHeight="1">
      <c r="A41" s="142" t="s">
        <v>156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M41" s="125"/>
      <c r="N41" s="125"/>
      <c r="O41" s="125"/>
      <c r="P41" s="125"/>
      <c r="Q41" s="125"/>
      <c r="R41" s="125"/>
      <c r="S41" s="125"/>
      <c r="T41" s="125"/>
    </row>
    <row r="42" spans="1:20" ht="15" customHeight="1">
      <c r="A42" s="137" t="s">
        <v>168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M42" s="125"/>
      <c r="N42" s="125"/>
      <c r="O42" s="125"/>
      <c r="P42" s="125"/>
      <c r="Q42" s="125"/>
      <c r="R42" s="125"/>
      <c r="S42" s="125"/>
      <c r="T42" s="125"/>
    </row>
    <row r="43" spans="1:20" ht="19.7" customHeight="1">
      <c r="M43" s="125"/>
      <c r="N43" s="125"/>
      <c r="O43" s="125"/>
      <c r="P43" s="125"/>
      <c r="Q43" s="125"/>
      <c r="R43" s="125"/>
      <c r="S43" s="125"/>
      <c r="T43" s="125"/>
    </row>
  </sheetData>
  <mergeCells count="9">
    <mergeCell ref="A42:K42"/>
    <mergeCell ref="A29:K29"/>
    <mergeCell ref="A35:K35"/>
    <mergeCell ref="A41:K41"/>
    <mergeCell ref="A2:K2"/>
    <mergeCell ref="A5:K5"/>
    <mergeCell ref="A11:K11"/>
    <mergeCell ref="A17:K17"/>
    <mergeCell ref="A23:K23"/>
  </mergeCells>
  <printOptions horizontalCentered="1"/>
  <pageMargins left="0.74803149606299213" right="0.74803149606299213" top="0.74803149606299213" bottom="0.74803149606299213" header="0.31496062992125984" footer="0.31496062992125984"/>
  <pageSetup scale="77" firstPageNumber="79" fitToHeight="0" orientation="portrait" useFirstPageNumber="1" r:id="rId1"/>
  <ignoredErrors>
    <ignoredError sqref="B38:G38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8EE13EC-3F67-44AC-B0B2-1DBAD904A5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K1:K3 K5:K1048576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6'!B36:H36</xm:f>
              <xm:sqref>J36</xm:sqref>
            </x14:sparkline>
            <x14:sparkline>
              <xm:f>'Table 6'!B37:H37</xm:f>
              <xm:sqref>J37</xm:sqref>
            </x14:sparkline>
            <x14:sparkline>
              <xm:f>'Table 6'!B39:H39</xm:f>
              <xm:sqref>J39</xm:sqref>
            </x14:sparkline>
            <x14:sparkline>
              <xm:f>'Table 6'!B40:H40</xm:f>
              <xm:sqref>J40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6'!B30:H30</xm:f>
              <xm:sqref>J30</xm:sqref>
            </x14:sparkline>
            <x14:sparkline>
              <xm:f>'Table 6'!B31:H31</xm:f>
              <xm:sqref>J31</xm:sqref>
            </x14:sparkline>
            <x14:sparkline>
              <xm:f>'Table 6'!B33:H33</xm:f>
              <xm:sqref>J33</xm:sqref>
            </x14:sparkline>
            <x14:sparkline>
              <xm:f>'Table 6'!B34:H34</xm:f>
              <xm:sqref>J34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6'!B24:H24</xm:f>
              <xm:sqref>J24</xm:sqref>
            </x14:sparkline>
            <x14:sparkline>
              <xm:f>'Table 6'!B25:H25</xm:f>
              <xm:sqref>J25</xm:sqref>
            </x14:sparkline>
            <x14:sparkline>
              <xm:f>'Table 6'!B27:H27</xm:f>
              <xm:sqref>J27</xm:sqref>
            </x14:sparkline>
            <x14:sparkline>
              <xm:f>'Table 6'!B28:H28</xm:f>
              <xm:sqref>J28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6'!B18:H18</xm:f>
              <xm:sqref>J18</xm:sqref>
            </x14:sparkline>
            <x14:sparkline>
              <xm:f>'Table 6'!B19:H19</xm:f>
              <xm:sqref>J19</xm:sqref>
            </x14:sparkline>
            <x14:sparkline>
              <xm:f>'Table 6'!B21:H21</xm:f>
              <xm:sqref>J21</xm:sqref>
            </x14:sparkline>
            <x14:sparkline>
              <xm:f>'Table 6'!B22:H22</xm:f>
              <xm:sqref>J22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6'!B12:H12</xm:f>
              <xm:sqref>J12</xm:sqref>
            </x14:sparkline>
            <x14:sparkline>
              <xm:f>'Table 6'!B13:H13</xm:f>
              <xm:sqref>J13</xm:sqref>
            </x14:sparkline>
            <x14:sparkline>
              <xm:f>'Table 6'!B15:H15</xm:f>
              <xm:sqref>J15</xm:sqref>
            </x14:sparkline>
            <x14:sparkline>
              <xm:f>'Table 6'!B16:H16</xm:f>
              <xm:sqref>J16</xm:sqref>
            </x14:sparkline>
          </x14:sparklines>
        </x14:sparklineGroup>
        <x14:sparklineGroup displayEmptyCellsAs="gap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'Table 6'!B6:H6</xm:f>
              <xm:sqref>J6</xm:sqref>
            </x14:sparkline>
            <x14:sparkline>
              <xm:f>'Table 6'!B7:H7</xm:f>
              <xm:sqref>J7</xm:sqref>
            </x14:sparkline>
            <x14:sparkline>
              <xm:f>'Table 6'!B9:H9</xm:f>
              <xm:sqref>J9</xm:sqref>
            </x14:sparkline>
            <x14:sparkline>
              <xm:f>'Table 6'!B10:H10</xm:f>
              <xm:sqref>J10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G44"/>
  <sheetViews>
    <sheetView zoomScaleNormal="100" zoomScaleSheetLayoutView="130" workbookViewId="0">
      <selection activeCell="A16" sqref="A16"/>
    </sheetView>
  </sheetViews>
  <sheetFormatPr defaultColWidth="13.5703125" defaultRowHeight="19.7" customHeight="1"/>
  <cols>
    <col min="1" max="1" width="22" style="22" bestFit="1" customWidth="1"/>
    <col min="2" max="6" width="7.7109375" style="21" bestFit="1" customWidth="1"/>
    <col min="7" max="8" width="7.7109375" style="21" customWidth="1"/>
    <col min="9" max="12" width="7.7109375" style="21" bestFit="1" customWidth="1"/>
    <col min="13" max="13" width="9" style="21" customWidth="1"/>
    <col min="14" max="16384" width="13.5703125" style="2"/>
  </cols>
  <sheetData>
    <row r="1" spans="1:33" s="1" customFormat="1" ht="33" customHeight="1">
      <c r="A1" s="146" t="s">
        <v>199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33" ht="18" customHeight="1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33" ht="15">
      <c r="A3" s="148" t="s">
        <v>1</v>
      </c>
      <c r="B3" s="150" t="s">
        <v>152</v>
      </c>
      <c r="C3" s="150"/>
      <c r="D3" s="150"/>
      <c r="E3" s="150"/>
      <c r="F3" s="150"/>
      <c r="G3" s="151"/>
      <c r="H3" s="104"/>
      <c r="I3" s="150" t="s">
        <v>185</v>
      </c>
      <c r="J3" s="150"/>
      <c r="K3" s="150"/>
      <c r="L3" s="150"/>
      <c r="M3" s="151"/>
    </row>
    <row r="4" spans="1:33" ht="15">
      <c r="A4" s="149"/>
      <c r="B4" s="94" t="s">
        <v>5</v>
      </c>
      <c r="C4" s="94" t="s">
        <v>6</v>
      </c>
      <c r="D4" s="94" t="s">
        <v>142</v>
      </c>
      <c r="E4" s="94" t="s">
        <v>143</v>
      </c>
      <c r="F4" s="94" t="s">
        <v>144</v>
      </c>
      <c r="G4" s="94" t="s">
        <v>189</v>
      </c>
      <c r="H4" s="99" t="s">
        <v>145</v>
      </c>
      <c r="I4" s="94" t="s">
        <v>146</v>
      </c>
      <c r="J4" s="94" t="s">
        <v>147</v>
      </c>
      <c r="K4" s="94" t="s">
        <v>148</v>
      </c>
      <c r="L4" s="94" t="s">
        <v>184</v>
      </c>
      <c r="M4" s="94" t="s">
        <v>193</v>
      </c>
    </row>
    <row r="5" spans="1:33" s="1" customFormat="1" ht="1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  <c r="L5" s="63">
        <v>12</v>
      </c>
      <c r="M5" s="63">
        <v>13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3" customFormat="1" ht="15">
      <c r="A6" s="139" t="s">
        <v>163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5">
      <c r="A7" s="5" t="s">
        <v>8</v>
      </c>
      <c r="B7" s="6">
        <v>4439.6260000000002</v>
      </c>
      <c r="C7" s="6">
        <v>4521.3090000000002</v>
      </c>
      <c r="D7" s="6">
        <v>4528.8830000000007</v>
      </c>
      <c r="E7" s="6">
        <v>4483.219000000001</v>
      </c>
      <c r="F7" s="6">
        <v>4495.719000000001</v>
      </c>
      <c r="G7" s="11">
        <v>4497.8310000000001</v>
      </c>
      <c r="H7" s="97">
        <f>_xlfn.FORECAST.LINEAR($H$5,B7:G7,$B$5:$G$5)</f>
        <v>4511.2902666666687</v>
      </c>
      <c r="I7" s="97">
        <f t="shared" ref="I7:M8" si="0">_xlfn.FORECAST.LINEAR($H$5,C7:H7,$B$5:$G$5)</f>
        <v>4493.3002444444464</v>
      </c>
      <c r="J7" s="97">
        <f t="shared" si="0"/>
        <v>4492.5482874074096</v>
      </c>
      <c r="K7" s="97">
        <f t="shared" si="0"/>
        <v>4500.9362434567929</v>
      </c>
      <c r="L7" s="97">
        <f t="shared" si="0"/>
        <v>4497.8289793909498</v>
      </c>
      <c r="M7" s="97">
        <f t="shared" si="0"/>
        <v>4495.7734239231859</v>
      </c>
    </row>
    <row r="8" spans="1:33" ht="15">
      <c r="A8" s="7" t="s">
        <v>9</v>
      </c>
      <c r="B8" s="8">
        <v>3601.48</v>
      </c>
      <c r="C8" s="8">
        <v>3892.7779999999998</v>
      </c>
      <c r="D8" s="8">
        <v>3184.645</v>
      </c>
      <c r="E8" s="8">
        <v>4040.0059999999999</v>
      </c>
      <c r="F8" s="8">
        <v>3972.549</v>
      </c>
      <c r="G8" s="8">
        <v>3852.5349999999999</v>
      </c>
      <c r="H8" s="97">
        <f>_xlfn.FORECAST.LINEAR($H$5,B8:G8,$B$5:$G$5)</f>
        <v>3992.3270666666663</v>
      </c>
      <c r="I8" s="97">
        <f>_xlfn.FORECAST.LINEAR($H$5,C8:H8,$B$5:$G$5)</f>
        <v>4065.8691777777772</v>
      </c>
      <c r="J8" s="97">
        <f>_xlfn.FORECAST.LINEAR($H$5,D8:I8,$B$5:$G$5)</f>
        <v>4265.6288829629621</v>
      </c>
      <c r="K8" s="97">
        <f t="shared" si="0"/>
        <v>4186.2725560493818</v>
      </c>
      <c r="L8" s="97">
        <f t="shared" si="0"/>
        <v>4294.0077679341557</v>
      </c>
      <c r="M8" s="97">
        <f t="shared" si="0"/>
        <v>4408.336076532235</v>
      </c>
    </row>
    <row r="9" spans="1:33" ht="15">
      <c r="A9" s="9" t="s">
        <v>10</v>
      </c>
      <c r="B9" s="10">
        <v>81.121247600586173</v>
      </c>
      <c r="C9" s="10">
        <v>86.098472809533689</v>
      </c>
      <c r="D9" s="10">
        <v>70.318553162004832</v>
      </c>
      <c r="E9" s="10">
        <v>90.113956065942773</v>
      </c>
      <c r="F9" s="10">
        <v>88.362929266709045</v>
      </c>
      <c r="G9" s="10">
        <v>85.653173718621261</v>
      </c>
      <c r="H9" s="10">
        <f>H8/H7*100</f>
        <v>88.49634651455365</v>
      </c>
      <c r="I9" s="10">
        <f t="shared" ref="I9:L9" si="1">I8/I7*100</f>
        <v>90.48736911816323</v>
      </c>
      <c r="J9" s="10">
        <f>J8/J7*100</f>
        <v>94.948982405364418</v>
      </c>
      <c r="K9" s="10">
        <f t="shared" si="1"/>
        <v>93.008928134344231</v>
      </c>
      <c r="L9" s="10">
        <f t="shared" si="1"/>
        <v>95.468453505219898</v>
      </c>
      <c r="M9" s="10">
        <f>M8/M7*100</f>
        <v>98.055121129421835</v>
      </c>
    </row>
    <row r="10" spans="1:33" ht="15">
      <c r="A10" s="7" t="s">
        <v>11</v>
      </c>
      <c r="B10" s="11">
        <v>275.61700000000002</v>
      </c>
      <c r="C10" s="11">
        <v>346.6</v>
      </c>
      <c r="D10" s="11">
        <v>403.27300000000002</v>
      </c>
      <c r="E10" s="12">
        <v>460.37700000000001</v>
      </c>
      <c r="F10" s="12">
        <v>670.25</v>
      </c>
      <c r="G10" s="11">
        <v>610.79600000000005</v>
      </c>
      <c r="H10" s="97">
        <f>_xlfn.FORECAST.LINEAR($H$5,B10:G10,$B$5:$G$5)</f>
        <v>731.54706666666675</v>
      </c>
      <c r="I10" s="97">
        <f t="shared" ref="I10:M11" si="2">_xlfn.FORECAST.LINEAR($H$5,C10:H10,$B$5:$G$5)</f>
        <v>812.85824444444461</v>
      </c>
      <c r="J10" s="97">
        <f t="shared" si="2"/>
        <v>895.04846074074089</v>
      </c>
      <c r="K10" s="97">
        <f t="shared" si="2"/>
        <v>969.00610567901242</v>
      </c>
      <c r="L10" s="97">
        <f t="shared" si="2"/>
        <v>1024.3692217613172</v>
      </c>
      <c r="M10" s="97">
        <f t="shared" si="2"/>
        <v>1126.8475274293555</v>
      </c>
    </row>
    <row r="11" spans="1:33" ht="15">
      <c r="A11" s="7" t="s">
        <v>12</v>
      </c>
      <c r="B11" s="11">
        <v>1015.6660000000001</v>
      </c>
      <c r="C11" s="11">
        <v>1059.348</v>
      </c>
      <c r="D11" s="11">
        <v>878.61900000000003</v>
      </c>
      <c r="E11" s="12">
        <v>1202.2460000000001</v>
      </c>
      <c r="F11" s="12">
        <v>759.00400000000002</v>
      </c>
      <c r="G11" s="11">
        <v>683.48800000000006</v>
      </c>
      <c r="H11" s="97">
        <f>_xlfn.FORECAST.LINEAR($H$5,B11:G11,$B$5:$G$5)</f>
        <v>709.23233333333371</v>
      </c>
      <c r="I11" s="97">
        <f t="shared" si="2"/>
        <v>604.06822222222229</v>
      </c>
      <c r="J11" s="97">
        <f t="shared" si="2"/>
        <v>513.37850370370381</v>
      </c>
      <c r="K11" s="97">
        <f t="shared" si="2"/>
        <v>356.89612839506196</v>
      </c>
      <c r="L11" s="97">
        <f t="shared" si="2"/>
        <v>341.74133547325141</v>
      </c>
      <c r="M11" s="97">
        <f t="shared" si="2"/>
        <v>249.15758825788771</v>
      </c>
    </row>
    <row r="12" spans="1:33" s="3" customFormat="1" ht="15">
      <c r="A12" s="139" t="s">
        <v>164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5">
      <c r="A13" s="5" t="s">
        <v>8</v>
      </c>
      <c r="B13" s="6">
        <v>10114.800000000001</v>
      </c>
      <c r="C13" s="6">
        <v>12754.2</v>
      </c>
      <c r="D13" s="6">
        <v>12799.2</v>
      </c>
      <c r="E13" s="6">
        <v>12820.000000000002</v>
      </c>
      <c r="F13" s="6">
        <v>12893.900000000001</v>
      </c>
      <c r="G13" s="11">
        <v>12949.900000000001</v>
      </c>
      <c r="H13" s="97">
        <f>_xlfn.FORECAST.LINEAR($H$5,B13:G13,$B$5:$G$5)</f>
        <v>13850.206666666665</v>
      </c>
      <c r="I13" s="97">
        <f t="shared" ref="I13:M14" si="3">_xlfn.FORECAST.LINEAR($H$5,C13:H13,$B$5:$G$5)</f>
        <v>13611.837777777779</v>
      </c>
      <c r="J13" s="97">
        <f t="shared" si="3"/>
        <v>13875.154962962961</v>
      </c>
      <c r="K13" s="97">
        <f t="shared" si="3"/>
        <v>14166.489382716045</v>
      </c>
      <c r="L13" s="97">
        <f t="shared" si="3"/>
        <v>14447.949089711929</v>
      </c>
      <c r="M13" s="97">
        <f t="shared" si="3"/>
        <v>14687.164058161859</v>
      </c>
    </row>
    <row r="14" spans="1:33" ht="15">
      <c r="A14" s="7" t="s">
        <v>9</v>
      </c>
      <c r="B14" s="13">
        <v>10040.499</v>
      </c>
      <c r="C14" s="13">
        <v>12403.689</v>
      </c>
      <c r="D14" s="13">
        <v>12143.624</v>
      </c>
      <c r="E14" s="12">
        <v>12470.653</v>
      </c>
      <c r="F14" s="12">
        <v>11486.615</v>
      </c>
      <c r="G14" s="95">
        <v>12547.931</v>
      </c>
      <c r="H14" s="97">
        <f>_xlfn.FORECAST.LINEAR($H$5,B14:G14,$B$5:$G$5)</f>
        <v>12860.131866666667</v>
      </c>
      <c r="I14" s="97">
        <f t="shared" si="3"/>
        <v>12569.88371111111</v>
      </c>
      <c r="J14" s="97">
        <f t="shared" si="3"/>
        <v>12782.578211851849</v>
      </c>
      <c r="K14" s="97">
        <f t="shared" si="3"/>
        <v>12965.128770864196</v>
      </c>
      <c r="L14" s="97">
        <f t="shared" si="3"/>
        <v>13316.004326847733</v>
      </c>
      <c r="M14" s="97">
        <f t="shared" si="3"/>
        <v>13277.081499314125</v>
      </c>
    </row>
    <row r="15" spans="1:33" ht="15">
      <c r="A15" s="9" t="s">
        <v>10</v>
      </c>
      <c r="B15" s="10">
        <v>99.265422944596025</v>
      </c>
      <c r="C15" s="10">
        <v>97.251799407254083</v>
      </c>
      <c r="D15" s="10">
        <v>94.877992374523402</v>
      </c>
      <c r="E15" s="10">
        <v>97.274984399375967</v>
      </c>
      <c r="F15" s="10">
        <v>89.085652905637531</v>
      </c>
      <c r="G15" s="10">
        <v>96.895968308635588</v>
      </c>
      <c r="H15" s="10">
        <f t="shared" ref="H15:M15" si="4">H14/H13*100</f>
        <v>92.851552154937764</v>
      </c>
      <c r="I15" s="10">
        <f t="shared" si="4"/>
        <v>92.345235935975325</v>
      </c>
      <c r="J15" s="10">
        <f t="shared" si="4"/>
        <v>92.12566090953554</v>
      </c>
      <c r="K15" s="10">
        <f t="shared" si="4"/>
        <v>91.519701321926789</v>
      </c>
      <c r="L15" s="10">
        <f t="shared" si="4"/>
        <v>92.16536024708013</v>
      </c>
      <c r="M15" s="10">
        <f t="shared" si="4"/>
        <v>90.399218302023854</v>
      </c>
    </row>
    <row r="16" spans="1:33" ht="15">
      <c r="A16" s="7" t="s">
        <v>11</v>
      </c>
      <c r="B16" s="11">
        <v>4479.1289999999999</v>
      </c>
      <c r="C16" s="11">
        <v>3430.18</v>
      </c>
      <c r="D16" s="11">
        <v>2641.3719999999998</v>
      </c>
      <c r="E16" s="12">
        <v>2941.4929999999999</v>
      </c>
      <c r="F16" s="12">
        <v>4789.3779999999997</v>
      </c>
      <c r="G16" s="11">
        <v>5312.9849999999997</v>
      </c>
      <c r="H16" s="97">
        <f>_xlfn.FORECAST.LINEAR($H$5,B16:G16,$B$5:$G$5)</f>
        <v>4787.1223333333337</v>
      </c>
      <c r="I16" s="97">
        <f t="shared" ref="I16:M17" si="5">_xlfn.FORECAST.LINEAR($H$5,C16:H16,$B$5:$G$5)</f>
        <v>5648.4986222222224</v>
      </c>
      <c r="J16" s="97">
        <f t="shared" si="5"/>
        <v>6463.087637037037</v>
      </c>
      <c r="K16" s="97">
        <f t="shared" si="5"/>
        <v>6956.3746706172842</v>
      </c>
      <c r="L16" s="97">
        <f t="shared" si="5"/>
        <v>7174.2411325102876</v>
      </c>
      <c r="M16" s="97">
        <f t="shared" si="5"/>
        <v>7719.9142348751711</v>
      </c>
    </row>
    <row r="17" spans="1:33" ht="15">
      <c r="A17" s="7" t="s">
        <v>12</v>
      </c>
      <c r="B17" s="11">
        <v>1934.155</v>
      </c>
      <c r="C17" s="11">
        <v>1615.451</v>
      </c>
      <c r="D17" s="11">
        <v>1488.5119999999999</v>
      </c>
      <c r="E17" s="14">
        <v>921.15499999999997</v>
      </c>
      <c r="F17" s="14">
        <v>586.351</v>
      </c>
      <c r="G17" s="11">
        <v>705.29300000000001</v>
      </c>
      <c r="H17" s="97">
        <f>_xlfn.FORECAST.LINEAR($H$5,B17:G17,$B$5:$G$5)</f>
        <v>228.58946666666588</v>
      </c>
      <c r="I17" s="97">
        <f t="shared" si="5"/>
        <v>-37.651622222222613</v>
      </c>
      <c r="J17" s="97">
        <f t="shared" si="5"/>
        <v>-310.24913037037095</v>
      </c>
      <c r="K17" s="97">
        <f t="shared" si="5"/>
        <v>-501.65858617284039</v>
      </c>
      <c r="L17" s="97">
        <f t="shared" si="5"/>
        <v>-763.51251976954836</v>
      </c>
      <c r="M17" s="97">
        <f t="shared" si="5"/>
        <v>-1093.9351585294937</v>
      </c>
    </row>
    <row r="18" spans="1:33" s="3" customFormat="1" ht="15">
      <c r="A18" s="139" t="s">
        <v>165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">
      <c r="A19" s="5" t="s">
        <v>8</v>
      </c>
      <c r="B19" s="6">
        <v>425.3</v>
      </c>
      <c r="C19" s="6">
        <v>411.3</v>
      </c>
      <c r="D19" s="6">
        <v>405.7</v>
      </c>
      <c r="E19" s="6">
        <v>399.7</v>
      </c>
      <c r="F19" s="6">
        <v>401.5</v>
      </c>
      <c r="G19" s="11">
        <v>403.4</v>
      </c>
      <c r="H19" s="97">
        <f>_xlfn.FORECAST.LINEAR($H$5,B19:G19,$B$5:$G$5)</f>
        <v>393.32666666666665</v>
      </c>
      <c r="I19" s="97">
        <f t="shared" ref="I19:M20" si="6">_xlfn.FORECAST.LINEAR($H$5,C19:H19,$B$5:$G$5)</f>
        <v>392.99111111111114</v>
      </c>
      <c r="J19" s="97">
        <f t="shared" si="6"/>
        <v>391.35985185185189</v>
      </c>
      <c r="K19" s="97">
        <f t="shared" si="6"/>
        <v>389.31619753086426</v>
      </c>
      <c r="L19" s="97">
        <f t="shared" si="6"/>
        <v>385.57813662551456</v>
      </c>
      <c r="M19" s="97">
        <f t="shared" si="6"/>
        <v>382.38479561042539</v>
      </c>
    </row>
    <row r="20" spans="1:33" ht="15">
      <c r="A20" s="7" t="s">
        <v>9</v>
      </c>
      <c r="B20" s="13">
        <v>350.86700000000002</v>
      </c>
      <c r="C20" s="13">
        <v>358.08</v>
      </c>
      <c r="D20" s="13">
        <v>353.33699999999999</v>
      </c>
      <c r="E20" s="12">
        <v>382.63200000000001</v>
      </c>
      <c r="F20" s="12">
        <v>344.85599999999999</v>
      </c>
      <c r="G20" s="95">
        <v>394.65</v>
      </c>
      <c r="H20" s="97">
        <f>_xlfn.FORECAST.LINEAR($H$5,B20:G20,$B$5:$G$5)</f>
        <v>384.92413333333332</v>
      </c>
      <c r="I20" s="97">
        <f t="shared" si="6"/>
        <v>391.78488888888887</v>
      </c>
      <c r="J20" s="97">
        <f t="shared" si="6"/>
        <v>400.25498814814813</v>
      </c>
      <c r="K20" s="97">
        <f t="shared" si="6"/>
        <v>405.1012424691358</v>
      </c>
      <c r="L20" s="97">
        <f t="shared" si="6"/>
        <v>419.41873537448561</v>
      </c>
      <c r="M20" s="97">
        <f t="shared" si="6"/>
        <v>418.64017505624145</v>
      </c>
    </row>
    <row r="21" spans="1:33" ht="15">
      <c r="A21" s="9" t="s">
        <v>10</v>
      </c>
      <c r="B21" s="10">
        <v>82.49870679520339</v>
      </c>
      <c r="C21" s="10">
        <v>87.060539752005823</v>
      </c>
      <c r="D21" s="10">
        <v>87.093172294799118</v>
      </c>
      <c r="E21" s="10">
        <v>95.729797348011019</v>
      </c>
      <c r="F21" s="10">
        <v>85.891905354919047</v>
      </c>
      <c r="G21" s="10">
        <v>97.83093703520079</v>
      </c>
      <c r="H21" s="10">
        <f t="shared" ref="H21:M21" si="7">H20/H19*100</f>
        <v>97.863726503839047</v>
      </c>
      <c r="I21" s="10">
        <f t="shared" si="7"/>
        <v>99.693066283659221</v>
      </c>
      <c r="J21" s="10">
        <f t="shared" si="7"/>
        <v>102.2728791045392</v>
      </c>
      <c r="K21" s="10">
        <f t="shared" si="7"/>
        <v>104.05455643468832</v>
      </c>
      <c r="L21" s="10">
        <f t="shared" si="7"/>
        <v>108.77658651632474</v>
      </c>
      <c r="M21" s="10">
        <f t="shared" si="7"/>
        <v>109.48138625332614</v>
      </c>
    </row>
    <row r="22" spans="1:33" ht="15">
      <c r="A22" s="7" t="s">
        <v>11</v>
      </c>
      <c r="B22" s="11">
        <v>618.5</v>
      </c>
      <c r="C22" s="11">
        <v>574.83199999999999</v>
      </c>
      <c r="D22" s="11">
        <v>747.27800000000002</v>
      </c>
      <c r="E22" s="12">
        <v>635.13800000000003</v>
      </c>
      <c r="F22" s="12">
        <v>673.48</v>
      </c>
      <c r="G22" s="11">
        <v>723.83699999999999</v>
      </c>
      <c r="H22" s="97">
        <f>_xlfn.FORECAST.LINEAR($H$5,B22:G22,$B$5:$G$5)</f>
        <v>733.22640000000001</v>
      </c>
      <c r="I22" s="97">
        <f t="shared" ref="I22:M23" si="8">_xlfn.FORECAST.LINEAR($H$5,C22:H22,$B$5:$G$5)</f>
        <v>757.29766666666671</v>
      </c>
      <c r="J22" s="97">
        <f t="shared" si="8"/>
        <v>751.18156444444446</v>
      </c>
      <c r="K22" s="97">
        <f t="shared" si="8"/>
        <v>796.46612740740738</v>
      </c>
      <c r="L22" s="97">
        <f t="shared" si="8"/>
        <v>811.35168612345683</v>
      </c>
      <c r="M22" s="97">
        <f t="shared" si="8"/>
        <v>824.34439183539109</v>
      </c>
    </row>
    <row r="23" spans="1:33" ht="15">
      <c r="A23" s="7" t="s">
        <v>12</v>
      </c>
      <c r="B23" s="11">
        <v>63.55</v>
      </c>
      <c r="C23" s="11">
        <v>74.036000000000001</v>
      </c>
      <c r="D23" s="11">
        <v>95.037000000000006</v>
      </c>
      <c r="E23" s="14">
        <v>89.936000000000007</v>
      </c>
      <c r="F23" s="14">
        <v>70.430999999999997</v>
      </c>
      <c r="G23" s="11">
        <v>92.441000000000003</v>
      </c>
      <c r="H23" s="97">
        <f>_xlfn.FORECAST.LINEAR($H$5,B23:G23,$B$5:$G$5)</f>
        <v>93.759066666666683</v>
      </c>
      <c r="I23" s="97">
        <f t="shared" si="8"/>
        <v>93.072244444444451</v>
      </c>
      <c r="J23" s="97">
        <f t="shared" si="8"/>
        <v>91.478260740740751</v>
      </c>
      <c r="K23" s="97">
        <f t="shared" si="8"/>
        <v>96.214905679012361</v>
      </c>
      <c r="L23" s="97">
        <f t="shared" si="8"/>
        <v>102.10052842798359</v>
      </c>
      <c r="M23" s="97">
        <f t="shared" si="8"/>
        <v>100.25145187379978</v>
      </c>
    </row>
    <row r="24" spans="1:33" s="3" customFormat="1" ht="15">
      <c r="A24" s="139" t="s">
        <v>166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">
      <c r="A25" s="5" t="s">
        <v>8</v>
      </c>
      <c r="B25" s="6">
        <v>687.4</v>
      </c>
      <c r="C25" s="6">
        <v>679.79</v>
      </c>
      <c r="D25" s="6">
        <v>679.79</v>
      </c>
      <c r="E25" s="6">
        <v>679.79</v>
      </c>
      <c r="F25" s="6">
        <v>679.79</v>
      </c>
      <c r="G25" s="95">
        <v>721.79</v>
      </c>
      <c r="H25" s="97">
        <f>_xlfn.FORECAST.LINEAR($H$5,B25:G25,$B$5:$G$5)</f>
        <v>705.25333333333333</v>
      </c>
      <c r="I25" s="97">
        <f t="shared" ref="I25:M26" si="9">_xlfn.FORECAST.LINEAR($H$5,C25:H25,$B$5:$G$5)</f>
        <v>716.36555555555549</v>
      </c>
      <c r="J25" s="97">
        <f t="shared" si="9"/>
        <v>727.25659259259248</v>
      </c>
      <c r="K25" s="97">
        <f t="shared" si="9"/>
        <v>738.09320987654314</v>
      </c>
      <c r="L25" s="97">
        <f t="shared" si="9"/>
        <v>746.66092016460891</v>
      </c>
      <c r="M25" s="97">
        <f t="shared" si="9"/>
        <v>749.27979533607675</v>
      </c>
    </row>
    <row r="26" spans="1:33" ht="15">
      <c r="A26" s="7" t="s">
        <v>9</v>
      </c>
      <c r="B26" s="8">
        <v>687.15800000000002</v>
      </c>
      <c r="C26" s="8">
        <v>714.68299999999999</v>
      </c>
      <c r="D26" s="8">
        <v>736.43700000000001</v>
      </c>
      <c r="E26" s="12">
        <v>780.38800000000003</v>
      </c>
      <c r="F26" s="12">
        <v>703.02300000000002</v>
      </c>
      <c r="G26" s="12">
        <v>808.36599999999999</v>
      </c>
      <c r="H26" s="97">
        <f>_xlfn.FORECAST.LINEAR($H$5,B26:G26,$B$5:$G$5)</f>
        <v>799.84360000000004</v>
      </c>
      <c r="I26" s="97">
        <f t="shared" si="9"/>
        <v>813.54593333333332</v>
      </c>
      <c r="J26" s="97">
        <f t="shared" si="9"/>
        <v>828.5260355555555</v>
      </c>
      <c r="K26" s="97">
        <f t="shared" si="9"/>
        <v>845.32241925925928</v>
      </c>
      <c r="L26" s="97">
        <f t="shared" si="9"/>
        <v>878.33911832098772</v>
      </c>
      <c r="M26" s="97">
        <f t="shared" si="9"/>
        <v>879.11873290534982</v>
      </c>
    </row>
    <row r="27" spans="1:33" ht="15">
      <c r="A27" s="9" t="s">
        <v>10</v>
      </c>
      <c r="B27" s="10">
        <v>99.964794879255166</v>
      </c>
      <c r="C27" s="10">
        <v>105.13290869239029</v>
      </c>
      <c r="D27" s="10">
        <v>108.3330146074523</v>
      </c>
      <c r="E27" s="10">
        <v>114.79839362155961</v>
      </c>
      <c r="F27" s="10">
        <v>103.41767310492946</v>
      </c>
      <c r="G27" s="14">
        <v>111.9946244752629</v>
      </c>
      <c r="H27" s="10">
        <f t="shared" ref="H27:M27" si="10">H26/H25*100</f>
        <v>113.4122395734866</v>
      </c>
      <c r="I27" s="10">
        <f t="shared" si="10"/>
        <v>113.56575243241736</v>
      </c>
      <c r="J27" s="10">
        <f t="shared" si="10"/>
        <v>113.92485733294602</v>
      </c>
      <c r="K27" s="10">
        <f t="shared" si="10"/>
        <v>114.52786828924381</v>
      </c>
      <c r="L27" s="10">
        <f t="shared" si="10"/>
        <v>117.63560869468688</v>
      </c>
      <c r="M27" s="10">
        <f t="shared" si="10"/>
        <v>117.32849842975361</v>
      </c>
    </row>
    <row r="28" spans="1:33" ht="15">
      <c r="A28" s="7" t="s">
        <v>11</v>
      </c>
      <c r="B28" s="11">
        <v>227.136</v>
      </c>
      <c r="C28" s="11">
        <v>264.05799999999999</v>
      </c>
      <c r="D28" s="11">
        <v>265.40600000000001</v>
      </c>
      <c r="E28" s="12">
        <v>277.82799999999997</v>
      </c>
      <c r="F28" s="12">
        <v>342.892</v>
      </c>
      <c r="G28" s="95">
        <v>251.536</v>
      </c>
      <c r="H28" s="97">
        <f>_xlfn.FORECAST.LINEAR($H$5,B28:G28,$B$5:$G$5)</f>
        <v>308.5684</v>
      </c>
      <c r="I28" s="97">
        <f t="shared" ref="I28:M29" si="11">_xlfn.FORECAST.LINEAR($H$5,C28:H28,$B$5:$G$5)</f>
        <v>309.64866666666666</v>
      </c>
      <c r="J28" s="97">
        <f t="shared" si="11"/>
        <v>314.85436444444446</v>
      </c>
      <c r="K28" s="97">
        <f t="shared" si="11"/>
        <v>315.13132740740735</v>
      </c>
      <c r="L28" s="97">
        <f t="shared" si="11"/>
        <v>312.32832612345675</v>
      </c>
      <c r="M28" s="97">
        <f t="shared" si="11"/>
        <v>334.89679183539084</v>
      </c>
    </row>
    <row r="29" spans="1:33" ht="15">
      <c r="A29" s="7" t="s">
        <v>12</v>
      </c>
      <c r="B29" s="11">
        <v>1.048</v>
      </c>
      <c r="C29" s="11">
        <v>1.044</v>
      </c>
      <c r="D29" s="11">
        <v>1.8759999999999999</v>
      </c>
      <c r="E29" s="14">
        <v>7.4909999999999997</v>
      </c>
      <c r="F29" s="14">
        <v>2.5230000000000001</v>
      </c>
      <c r="G29" s="12">
        <v>3.6859999999999999</v>
      </c>
      <c r="H29" s="97">
        <f>_xlfn.FORECAST.LINEAR($H$5,B29:G29,$B$5:$G$5)</f>
        <v>5.2688666666666659</v>
      </c>
      <c r="I29" s="97">
        <f t="shared" si="11"/>
        <v>5.8067777777777767</v>
      </c>
      <c r="J29" s="97">
        <f t="shared" si="11"/>
        <v>5.8569896296296289</v>
      </c>
      <c r="K29" s="97">
        <f t="shared" si="11"/>
        <v>5.4318538271604924</v>
      </c>
      <c r="L29" s="97">
        <f t="shared" si="11"/>
        <v>6.921762897119339</v>
      </c>
      <c r="M29" s="97">
        <f t="shared" si="11"/>
        <v>7.1671739149519871</v>
      </c>
    </row>
    <row r="30" spans="1:33" ht="15">
      <c r="A30" s="139" t="s">
        <v>167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1"/>
    </row>
    <row r="31" spans="1:33" ht="15">
      <c r="A31" s="5" t="s">
        <v>8</v>
      </c>
      <c r="B31" s="6">
        <v>2963.16</v>
      </c>
      <c r="C31" s="6">
        <v>2919.2000000000003</v>
      </c>
      <c r="D31" s="6">
        <v>3046.2500000000005</v>
      </c>
      <c r="E31" s="6">
        <v>3032.2500000000005</v>
      </c>
      <c r="F31" s="6">
        <v>3096.2500000000005</v>
      </c>
      <c r="G31" s="11">
        <v>3060.1000000000004</v>
      </c>
      <c r="H31" s="97">
        <f>_xlfn.FORECAST.LINEAR($H$5,B31:G31,$B$5:$G$5)</f>
        <v>3119.7200000000003</v>
      </c>
      <c r="I31" s="97">
        <f t="shared" ref="I31:M32" si="12">_xlfn.FORECAST.LINEAR($H$5,C31:H31,$B$5:$G$5)</f>
        <v>3156.4433333333336</v>
      </c>
      <c r="J31" s="97">
        <f t="shared" si="12"/>
        <v>3162.8915555555559</v>
      </c>
      <c r="K31" s="97">
        <f t="shared" si="12"/>
        <v>3193.9499259259264</v>
      </c>
      <c r="L31" s="97">
        <f t="shared" si="12"/>
        <v>3214.918898765432</v>
      </c>
      <c r="M31" s="97">
        <f t="shared" si="12"/>
        <v>3251.660534979424</v>
      </c>
    </row>
    <row r="32" spans="1:33" ht="15">
      <c r="A32" s="7" t="s">
        <v>9</v>
      </c>
      <c r="B32" s="8">
        <v>1588.7860000000001</v>
      </c>
      <c r="C32" s="8">
        <v>1671.6279999999999</v>
      </c>
      <c r="D32" s="8">
        <v>1519.5650000000001</v>
      </c>
      <c r="E32" s="12">
        <v>1697.684</v>
      </c>
      <c r="F32" s="12">
        <v>1628.365</v>
      </c>
      <c r="G32" s="95">
        <v>1424.6</v>
      </c>
      <c r="H32" s="97">
        <f>_xlfn.FORECAST.LINEAR($H$5,B32:G32,$B$5:$G$5)</f>
        <v>1511.1779999999999</v>
      </c>
      <c r="I32" s="97">
        <f t="shared" si="12"/>
        <v>1459.8569333333332</v>
      </c>
      <c r="J32" s="97">
        <f t="shared" si="12"/>
        <v>1434.0258222222219</v>
      </c>
      <c r="K32" s="97">
        <f t="shared" si="12"/>
        <v>1352.2279170370371</v>
      </c>
      <c r="L32" s="97">
        <f t="shared" si="12"/>
        <v>1328.002710617284</v>
      </c>
      <c r="M32" s="97">
        <f t="shared" si="12"/>
        <v>1319.7484498436215</v>
      </c>
    </row>
    <row r="33" spans="1:13" ht="15">
      <c r="A33" s="9" t="s">
        <v>10</v>
      </c>
      <c r="B33" s="10">
        <v>53.617961905533285</v>
      </c>
      <c r="C33" s="10">
        <v>57.263222800767323</v>
      </c>
      <c r="D33" s="10">
        <v>49.883135002051695</v>
      </c>
      <c r="E33" s="10">
        <v>55.987599967021183</v>
      </c>
      <c r="F33" s="10">
        <v>52.591522002422273</v>
      </c>
      <c r="G33" s="10">
        <v>46.55403418188947</v>
      </c>
      <c r="H33" s="10">
        <f t="shared" ref="H33:M33" si="13">H32/H31*100</f>
        <v>48.439539445847693</v>
      </c>
      <c r="I33" s="10">
        <f t="shared" si="13"/>
        <v>46.250059930322415</v>
      </c>
      <c r="J33" s="10">
        <f t="shared" si="13"/>
        <v>45.33907650748835</v>
      </c>
      <c r="K33" s="10">
        <f t="shared" si="13"/>
        <v>42.337167093971459</v>
      </c>
      <c r="L33" s="10">
        <f t="shared" si="13"/>
        <v>41.307502690884469</v>
      </c>
      <c r="M33" s="10">
        <f t="shared" si="13"/>
        <v>40.586907386135643</v>
      </c>
    </row>
    <row r="34" spans="1:13" ht="15">
      <c r="A34" s="7" t="s">
        <v>11</v>
      </c>
      <c r="B34" s="11">
        <v>683.851</v>
      </c>
      <c r="C34" s="11">
        <v>740.577</v>
      </c>
      <c r="D34" s="11">
        <v>298.95800000000003</v>
      </c>
      <c r="E34" s="12">
        <v>282.52300000000002</v>
      </c>
      <c r="F34" s="12">
        <v>292.31599999999997</v>
      </c>
      <c r="G34" s="4">
        <v>417.87900000000002</v>
      </c>
      <c r="H34" s="97">
        <f>_xlfn.FORECAST.LINEAR($H$5,B34:G34,$B$5:$G$5)</f>
        <v>183.57620000000009</v>
      </c>
      <c r="I34" s="97">
        <f t="shared" ref="I34:M35" si="14">_xlfn.FORECAST.LINEAR($H$5,C34:H34,$B$5:$G$5)</f>
        <v>127.46006666666665</v>
      </c>
      <c r="J34" s="97">
        <f t="shared" si="14"/>
        <v>164.24200444444438</v>
      </c>
      <c r="K34" s="97">
        <f t="shared" si="14"/>
        <v>112.63848740740741</v>
      </c>
      <c r="L34" s="97">
        <f t="shared" si="14"/>
        <v>44.810491456790089</v>
      </c>
      <c r="M34" s="97">
        <f t="shared" si="14"/>
        <v>-29.036332609053545</v>
      </c>
    </row>
    <row r="35" spans="1:13" ht="15">
      <c r="A35" s="7" t="s">
        <v>12</v>
      </c>
      <c r="B35" s="11">
        <v>1080.2860000000001</v>
      </c>
      <c r="C35" s="11">
        <v>968.79100000000005</v>
      </c>
      <c r="D35" s="11">
        <v>217.142</v>
      </c>
      <c r="E35" s="12">
        <v>283.72199999999998</v>
      </c>
      <c r="F35" s="12">
        <v>181.928</v>
      </c>
      <c r="G35" s="4">
        <v>157.41800000000001</v>
      </c>
      <c r="H35" s="97">
        <f>_xlfn.FORECAST.LINEAR($H$5,B35:G35,$B$5:$G$5)</f>
        <v>-209.28706666666676</v>
      </c>
      <c r="I35" s="97">
        <f t="shared" si="14"/>
        <v>-350.51664444444464</v>
      </c>
      <c r="J35" s="97">
        <f t="shared" si="14"/>
        <v>-387.44866074074082</v>
      </c>
      <c r="K35" s="97">
        <f t="shared" si="14"/>
        <v>-586.01995901234591</v>
      </c>
      <c r="L35" s="97">
        <f t="shared" si="14"/>
        <v>-760.54465731687264</v>
      </c>
      <c r="M35" s="97">
        <f t="shared" si="14"/>
        <v>-931.76089602194816</v>
      </c>
    </row>
    <row r="36" spans="1:13" ht="15">
      <c r="A36" s="139" t="s">
        <v>198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1"/>
    </row>
    <row r="37" spans="1:13" ht="15">
      <c r="A37" s="30" t="s">
        <v>8</v>
      </c>
      <c r="B37" s="17">
        <f t="shared" ref="B37:M38" si="15">B7+B13+B19+B25+B31</f>
        <v>18630.286</v>
      </c>
      <c r="C37" s="17">
        <f t="shared" si="15"/>
        <v>21285.799000000003</v>
      </c>
      <c r="D37" s="17">
        <f t="shared" si="15"/>
        <v>21459.823000000004</v>
      </c>
      <c r="E37" s="17">
        <f t="shared" si="15"/>
        <v>21414.959000000006</v>
      </c>
      <c r="F37" s="17">
        <f t="shared" si="15"/>
        <v>21567.159000000003</v>
      </c>
      <c r="G37" s="17">
        <f t="shared" si="15"/>
        <v>21633.021000000001</v>
      </c>
      <c r="H37" s="17">
        <f t="shared" si="15"/>
        <v>22579.796933333339</v>
      </c>
      <c r="I37" s="17">
        <f t="shared" si="15"/>
        <v>22370.938022222224</v>
      </c>
      <c r="J37" s="17">
        <f t="shared" si="15"/>
        <v>22649.211250370368</v>
      </c>
      <c r="K37" s="17">
        <f t="shared" si="15"/>
        <v>22988.784959506171</v>
      </c>
      <c r="L37" s="17">
        <f t="shared" si="15"/>
        <v>23292.936024658433</v>
      </c>
      <c r="M37" s="17">
        <f t="shared" si="15"/>
        <v>23566.262608010969</v>
      </c>
    </row>
    <row r="38" spans="1:13" ht="15">
      <c r="A38" s="20" t="s">
        <v>9</v>
      </c>
      <c r="B38" s="17">
        <f t="shared" si="15"/>
        <v>16268.789999999999</v>
      </c>
      <c r="C38" s="17">
        <f t="shared" si="15"/>
        <v>19040.858000000004</v>
      </c>
      <c r="D38" s="17">
        <f t="shared" si="15"/>
        <v>17937.608</v>
      </c>
      <c r="E38" s="17">
        <f t="shared" si="15"/>
        <v>19371.363000000001</v>
      </c>
      <c r="F38" s="17">
        <f t="shared" si="15"/>
        <v>18135.408000000003</v>
      </c>
      <c r="G38" s="17">
        <f t="shared" si="15"/>
        <v>19028.082000000002</v>
      </c>
      <c r="H38" s="17">
        <f t="shared" si="15"/>
        <v>19548.404666666665</v>
      </c>
      <c r="I38" s="17">
        <f t="shared" si="15"/>
        <v>19300.940644444443</v>
      </c>
      <c r="J38" s="17">
        <f t="shared" si="15"/>
        <v>19711.013940740733</v>
      </c>
      <c r="K38" s="17">
        <f t="shared" si="15"/>
        <v>19754.052905679011</v>
      </c>
      <c r="L38" s="17">
        <f t="shared" si="15"/>
        <v>20235.772659094644</v>
      </c>
      <c r="M38" s="17">
        <f t="shared" si="15"/>
        <v>20302.924933651571</v>
      </c>
    </row>
    <row r="39" spans="1:13" ht="15">
      <c r="A39" s="31" t="s">
        <v>10</v>
      </c>
      <c r="B39" s="18">
        <f t="shared" ref="B39:M39" si="16">(B38/B37)*100</f>
        <v>87.324424327141287</v>
      </c>
      <c r="C39" s="18">
        <f>(C38/C37)*100</f>
        <v>89.453339289730209</v>
      </c>
      <c r="D39" s="18">
        <f t="shared" si="16"/>
        <v>83.586933592136319</v>
      </c>
      <c r="E39" s="18">
        <f t="shared" si="16"/>
        <v>90.457156607210848</v>
      </c>
      <c r="F39" s="18">
        <f t="shared" si="16"/>
        <v>84.088071127031611</v>
      </c>
      <c r="G39" s="18">
        <f t="shared" si="16"/>
        <v>87.958505656699543</v>
      </c>
      <c r="H39" s="18">
        <f t="shared" si="16"/>
        <v>86.574758508161821</v>
      </c>
      <c r="I39" s="18">
        <f t="shared" si="16"/>
        <v>86.276850015282363</v>
      </c>
      <c r="J39" s="18">
        <f t="shared" si="16"/>
        <v>87.027374696849151</v>
      </c>
      <c r="K39" s="18">
        <f t="shared" si="16"/>
        <v>85.929086467488332</v>
      </c>
      <c r="L39" s="18">
        <f t="shared" si="16"/>
        <v>86.875148060650645</v>
      </c>
      <c r="M39" s="18">
        <f t="shared" si="16"/>
        <v>86.152502292620298</v>
      </c>
    </row>
    <row r="40" spans="1:13" ht="15">
      <c r="A40" s="20" t="s">
        <v>11</v>
      </c>
      <c r="B40" s="17">
        <f t="shared" ref="B40:M41" si="17">B10+B16+B22+B28+B34</f>
        <v>6284.2330000000002</v>
      </c>
      <c r="C40" s="17">
        <f t="shared" si="17"/>
        <v>5356.2470000000003</v>
      </c>
      <c r="D40" s="17">
        <f t="shared" si="17"/>
        <v>4356.2869999999994</v>
      </c>
      <c r="E40" s="17">
        <f t="shared" si="17"/>
        <v>4597.3589999999995</v>
      </c>
      <c r="F40" s="17">
        <f t="shared" si="17"/>
        <v>6768.3159999999998</v>
      </c>
      <c r="G40" s="17">
        <f t="shared" si="17"/>
        <v>7317.0330000000004</v>
      </c>
      <c r="H40" s="17">
        <f t="shared" si="17"/>
        <v>6744.0404000000008</v>
      </c>
      <c r="I40" s="17">
        <f t="shared" si="17"/>
        <v>7655.7632666666668</v>
      </c>
      <c r="J40" s="17">
        <f t="shared" si="17"/>
        <v>8588.4140311111114</v>
      </c>
      <c r="K40" s="17">
        <f t="shared" si="17"/>
        <v>9149.6167185185186</v>
      </c>
      <c r="L40" s="17">
        <f t="shared" si="17"/>
        <v>9367.1008579753088</v>
      </c>
      <c r="M40" s="17">
        <f t="shared" si="17"/>
        <v>9976.966613366254</v>
      </c>
    </row>
    <row r="41" spans="1:13" ht="15">
      <c r="A41" s="20" t="s">
        <v>12</v>
      </c>
      <c r="B41" s="17">
        <f>B11+B17+B23+B29+B35</f>
        <v>4094.7049999999999</v>
      </c>
      <c r="C41" s="17">
        <f t="shared" si="17"/>
        <v>3718.67</v>
      </c>
      <c r="D41" s="17">
        <f t="shared" si="17"/>
        <v>2681.1859999999997</v>
      </c>
      <c r="E41" s="17">
        <f t="shared" si="17"/>
        <v>2504.5500000000002</v>
      </c>
      <c r="F41" s="17">
        <f t="shared" si="17"/>
        <v>1600.2370000000001</v>
      </c>
      <c r="G41" s="17">
        <f t="shared" si="17"/>
        <v>1642.326</v>
      </c>
      <c r="H41" s="17">
        <f t="shared" si="17"/>
        <v>827.56266666666602</v>
      </c>
      <c r="I41" s="17">
        <f t="shared" si="17"/>
        <v>314.7789777777773</v>
      </c>
      <c r="J41" s="17">
        <f t="shared" si="17"/>
        <v>-86.984037037037524</v>
      </c>
      <c r="K41" s="17">
        <f t="shared" si="17"/>
        <v>-629.13565728395145</v>
      </c>
      <c r="L41" s="17">
        <f t="shared" si="17"/>
        <v>-1073.2935502880666</v>
      </c>
      <c r="M41" s="17">
        <f t="shared" si="17"/>
        <v>-1669.1198405048026</v>
      </c>
    </row>
    <row r="42" spans="1:13" ht="29.25" customHeight="1">
      <c r="A42" s="142" t="s">
        <v>170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</row>
    <row r="43" spans="1:13" ht="15">
      <c r="A43" s="144" t="s">
        <v>169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</row>
    <row r="44" spans="1:13" ht="15" customHeight="1">
      <c r="A44" s="145" t="s">
        <v>187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</row>
  </sheetData>
  <mergeCells count="14">
    <mergeCell ref="A6:M6"/>
    <mergeCell ref="A1:M1"/>
    <mergeCell ref="A2:M2"/>
    <mergeCell ref="A3:A4"/>
    <mergeCell ref="B3:G3"/>
    <mergeCell ref="I3:M3"/>
    <mergeCell ref="A43:M43"/>
    <mergeCell ref="A44:M44"/>
    <mergeCell ref="A12:M12"/>
    <mergeCell ref="A18:M18"/>
    <mergeCell ref="A24:M24"/>
    <mergeCell ref="A30:M30"/>
    <mergeCell ref="A36:M36"/>
    <mergeCell ref="A42:M42"/>
  </mergeCells>
  <printOptions horizontalCentered="1"/>
  <pageMargins left="0.23622047244094491" right="0.23622047244094491" top="0.74803149606299213" bottom="0.74803149606299213" header="0.31496062992125984" footer="0.31496062992125984"/>
  <pageSetup scale="88" firstPageNumber="79" orientation="portrait" useFirstPageNumber="1" r:id="rId1"/>
  <ignoredErrors>
    <ignoredError sqref="H9:J9 H15:M15 H21:M21 H27:M27 H33:M33 B39 D39:M39 K9:M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3"/>
  <sheetViews>
    <sheetView zoomScaleNormal="100" zoomScaleSheetLayoutView="100" workbookViewId="0">
      <selection activeCell="A14" sqref="A14:A15"/>
    </sheetView>
  </sheetViews>
  <sheetFormatPr defaultColWidth="9.140625" defaultRowHeight="15"/>
  <cols>
    <col min="1" max="1" width="28.5703125" customWidth="1"/>
    <col min="2" max="2" width="7.7109375" bestFit="1" customWidth="1"/>
    <col min="3" max="4" width="9" customWidth="1"/>
    <col min="5" max="5" width="26.140625" customWidth="1"/>
    <col min="6" max="6" width="7.7109375" hidden="1" customWidth="1"/>
    <col min="7" max="14" width="7.7109375" bestFit="1" customWidth="1"/>
  </cols>
  <sheetData>
    <row r="1" spans="1:23" ht="19.899999999999999" customHeight="1">
      <c r="A1" s="131" t="s">
        <v>200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23">
      <c r="A2" s="153" t="s">
        <v>13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23">
      <c r="A3" s="166" t="s">
        <v>1</v>
      </c>
      <c r="B3" s="169" t="s">
        <v>14</v>
      </c>
      <c r="C3" s="170"/>
      <c r="D3" s="171"/>
      <c r="E3" s="158" t="s">
        <v>15</v>
      </c>
      <c r="F3" s="167" t="s">
        <v>2</v>
      </c>
      <c r="G3" s="166" t="s">
        <v>3</v>
      </c>
      <c r="H3" s="158" t="s">
        <v>4</v>
      </c>
      <c r="I3" s="158" t="s">
        <v>5</v>
      </c>
      <c r="J3" s="158" t="s">
        <v>6</v>
      </c>
      <c r="K3" s="152" t="s">
        <v>142</v>
      </c>
      <c r="L3" s="152" t="s">
        <v>143</v>
      </c>
      <c r="M3" s="152" t="s">
        <v>144</v>
      </c>
      <c r="N3" s="152" t="s">
        <v>189</v>
      </c>
    </row>
    <row r="4" spans="1:23">
      <c r="A4" s="166"/>
      <c r="B4" s="26" t="s">
        <v>143</v>
      </c>
      <c r="C4" s="26" t="s">
        <v>144</v>
      </c>
      <c r="D4" s="26" t="s">
        <v>189</v>
      </c>
      <c r="E4" s="158"/>
      <c r="F4" s="168"/>
      <c r="G4" s="166"/>
      <c r="H4" s="158"/>
      <c r="I4" s="158"/>
      <c r="J4" s="158"/>
      <c r="K4" s="152"/>
      <c r="L4" s="152"/>
      <c r="M4" s="152"/>
      <c r="N4" s="152"/>
    </row>
    <row r="5" spans="1:23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  <c r="L5" s="63">
        <v>12</v>
      </c>
      <c r="M5" s="63">
        <v>13</v>
      </c>
      <c r="N5" s="63">
        <v>14</v>
      </c>
    </row>
    <row r="6" spans="1:23" ht="15.75" customHeight="1">
      <c r="A6" s="156" t="s">
        <v>163</v>
      </c>
      <c r="B6" s="154">
        <v>4483.2190000000001</v>
      </c>
      <c r="C6" s="154">
        <v>4495.7190000000001</v>
      </c>
      <c r="D6" s="154">
        <v>4497.8310000000001</v>
      </c>
      <c r="E6" s="35" t="s">
        <v>9</v>
      </c>
      <c r="F6" s="65">
        <v>3558.3870000000002</v>
      </c>
      <c r="G6" s="114">
        <v>3599</v>
      </c>
      <c r="H6" s="114">
        <v>3625.1950000000002</v>
      </c>
      <c r="I6" s="114">
        <v>3601.48</v>
      </c>
      <c r="J6" s="114">
        <v>3892.7779999999998</v>
      </c>
      <c r="K6" s="66">
        <v>3184.645</v>
      </c>
      <c r="L6" s="75">
        <v>4040.0059999999999</v>
      </c>
      <c r="M6" s="75">
        <v>3972.549</v>
      </c>
      <c r="N6" s="75">
        <v>3852.5349999999999</v>
      </c>
    </row>
    <row r="7" spans="1:23" ht="24.75" customHeight="1">
      <c r="A7" s="157"/>
      <c r="B7" s="155"/>
      <c r="C7" s="155"/>
      <c r="D7" s="155"/>
      <c r="E7" s="35" t="s">
        <v>16</v>
      </c>
      <c r="F7" s="113">
        <v>0.747739863538192</v>
      </c>
      <c r="G7" s="113">
        <f>(G6-F6)/F6*100</f>
        <v>1.1413317326080561</v>
      </c>
      <c r="H7" s="113">
        <f t="shared" ref="H7:L7" si="0">(H6-G6)/G6*100</f>
        <v>0.72784106696304984</v>
      </c>
      <c r="I7" s="113">
        <f t="shared" si="0"/>
        <v>-0.65417170662544066</v>
      </c>
      <c r="J7" s="113">
        <f t="shared" si="0"/>
        <v>8.0882859268967149</v>
      </c>
      <c r="K7" s="113">
        <f t="shared" si="0"/>
        <v>-18.190942303927937</v>
      </c>
      <c r="L7" s="113">
        <f t="shared" si="0"/>
        <v>26.858912060841945</v>
      </c>
      <c r="M7" s="113">
        <f>(M6-L6)/L6*100</f>
        <v>-1.6697252429823097</v>
      </c>
      <c r="N7" s="113">
        <f>(N6-M6)/M6*100</f>
        <v>-3.0210829369253878</v>
      </c>
      <c r="O7" s="4"/>
      <c r="P7" s="4"/>
      <c r="Q7" s="4"/>
      <c r="R7" s="4"/>
      <c r="S7" s="4"/>
      <c r="T7" s="4"/>
      <c r="U7" s="4"/>
      <c r="V7" s="4"/>
      <c r="W7" s="4"/>
    </row>
    <row r="8" spans="1:23" ht="24.95" customHeight="1">
      <c r="A8" s="156" t="s">
        <v>164</v>
      </c>
      <c r="B8" s="159">
        <v>12820</v>
      </c>
      <c r="C8" s="154">
        <v>12893.9</v>
      </c>
      <c r="D8" s="154">
        <v>12949.9</v>
      </c>
      <c r="E8" s="35" t="s">
        <v>9</v>
      </c>
      <c r="F8" s="114">
        <v>8838.8369999999995</v>
      </c>
      <c r="G8" s="114">
        <v>9163.098</v>
      </c>
      <c r="H8" s="114">
        <v>9275.8539999999994</v>
      </c>
      <c r="I8" s="114">
        <v>10040.499</v>
      </c>
      <c r="J8" s="114">
        <v>12403.689</v>
      </c>
      <c r="K8" s="66">
        <v>12143.624</v>
      </c>
      <c r="L8" s="75">
        <v>12470.653</v>
      </c>
      <c r="M8" s="75">
        <v>11486.615</v>
      </c>
      <c r="N8" s="75">
        <v>12547.931</v>
      </c>
      <c r="P8" s="28"/>
      <c r="Q8" s="28"/>
      <c r="R8" s="28"/>
      <c r="S8" s="28"/>
      <c r="T8" s="28"/>
      <c r="U8" s="28"/>
      <c r="V8" s="28"/>
      <c r="W8" s="28"/>
    </row>
    <row r="9" spans="1:23" ht="24.95" customHeight="1">
      <c r="A9" s="157"/>
      <c r="B9" s="160"/>
      <c r="C9" s="155"/>
      <c r="D9" s="155"/>
      <c r="E9" s="35" t="s">
        <v>16</v>
      </c>
      <c r="F9" s="32">
        <v>16.953471930847581</v>
      </c>
      <c r="G9" s="113">
        <f>(G8-F8)/F8*100</f>
        <v>3.6685935038738746</v>
      </c>
      <c r="H9" s="113">
        <f t="shared" ref="H9:N9" si="1">(H8-G8)/G8*100</f>
        <v>1.2305445167125726</v>
      </c>
      <c r="I9" s="113">
        <f t="shared" si="1"/>
        <v>8.2433919291959583</v>
      </c>
      <c r="J9" s="113">
        <f t="shared" si="1"/>
        <v>23.536579207866069</v>
      </c>
      <c r="K9" s="113">
        <f t="shared" si="1"/>
        <v>-2.0966746263954255</v>
      </c>
      <c r="L9" s="113">
        <f t="shared" si="1"/>
        <v>2.6930099285024012</v>
      </c>
      <c r="M9" s="113">
        <f t="shared" si="1"/>
        <v>-7.8908297745114115</v>
      </c>
      <c r="N9" s="113">
        <f t="shared" si="1"/>
        <v>9.2395888605999303</v>
      </c>
      <c r="P9" s="28"/>
      <c r="Q9" s="28"/>
      <c r="R9" s="28"/>
      <c r="S9" s="28"/>
      <c r="T9" s="28"/>
      <c r="U9" s="28"/>
      <c r="V9" s="28"/>
      <c r="W9" s="28"/>
    </row>
    <row r="10" spans="1:23" ht="24.95" customHeight="1">
      <c r="A10" s="156" t="s">
        <v>165</v>
      </c>
      <c r="B10" s="159">
        <v>399.7</v>
      </c>
      <c r="C10" s="154">
        <v>401.5</v>
      </c>
      <c r="D10" s="154">
        <v>403.4</v>
      </c>
      <c r="E10" s="35" t="s">
        <v>9</v>
      </c>
      <c r="F10" s="114">
        <v>241.53</v>
      </c>
      <c r="G10" s="114">
        <v>284.77999999999997</v>
      </c>
      <c r="H10" s="66">
        <v>307.65499999999997</v>
      </c>
      <c r="I10" s="75">
        <v>350.86700000000002</v>
      </c>
      <c r="J10" s="75">
        <v>358.08</v>
      </c>
      <c r="K10" s="114">
        <v>353.33699999999999</v>
      </c>
      <c r="L10" s="114">
        <v>382.63200000000001</v>
      </c>
      <c r="M10" s="66">
        <v>344.85599999999999</v>
      </c>
      <c r="N10" s="75">
        <v>394.65</v>
      </c>
      <c r="P10" s="4"/>
      <c r="Q10" s="4"/>
      <c r="R10" s="4"/>
      <c r="S10" s="4"/>
      <c r="T10" s="4"/>
      <c r="U10" s="4"/>
      <c r="V10" s="4"/>
      <c r="W10" s="4"/>
    </row>
    <row r="11" spans="1:23" ht="24.95" customHeight="1">
      <c r="A11" s="157"/>
      <c r="B11" s="160"/>
      <c r="C11" s="155"/>
      <c r="D11" s="155"/>
      <c r="E11" s="35" t="s">
        <v>16</v>
      </c>
      <c r="F11" s="32">
        <v>40.76405280181833</v>
      </c>
      <c r="G11" s="113">
        <f>(G10-F10)/F10*100</f>
        <v>17.906678259429459</v>
      </c>
      <c r="H11" s="113">
        <f t="shared" ref="H11:K11" si="2">(H10-G10)/G10*100</f>
        <v>8.0325163283938483</v>
      </c>
      <c r="I11" s="113">
        <f t="shared" si="2"/>
        <v>14.045603029367326</v>
      </c>
      <c r="J11" s="113">
        <f t="shared" si="2"/>
        <v>2.0557647199651052</v>
      </c>
      <c r="K11" s="113">
        <f t="shared" si="2"/>
        <v>-1.3245643431635374</v>
      </c>
      <c r="L11" s="113">
        <f>(L10-K10)/K10*100</f>
        <v>8.2909516976710673</v>
      </c>
      <c r="M11" s="113">
        <f>(M10-L10)/L10*100</f>
        <v>-9.8726713918334106</v>
      </c>
      <c r="N11" s="113">
        <f>(N10-M10)/M10*100</f>
        <v>14.439070220613818</v>
      </c>
      <c r="P11" s="4"/>
      <c r="Q11" s="4"/>
      <c r="R11" s="4"/>
      <c r="S11" s="4"/>
      <c r="T11" s="4"/>
      <c r="U11" s="4"/>
      <c r="V11" s="4"/>
      <c r="W11" s="4"/>
    </row>
    <row r="12" spans="1:23" ht="24.95" customHeight="1">
      <c r="A12" s="156" t="s">
        <v>166</v>
      </c>
      <c r="B12" s="154">
        <v>679.79</v>
      </c>
      <c r="C12" s="154">
        <v>679.79</v>
      </c>
      <c r="D12" s="154">
        <v>721.79</v>
      </c>
      <c r="E12" s="35" t="s">
        <v>9</v>
      </c>
      <c r="F12" s="19">
        <v>565.50900000000001</v>
      </c>
      <c r="G12" s="75">
        <v>663.70799999999997</v>
      </c>
      <c r="H12" s="75">
        <v>742.82100000000003</v>
      </c>
      <c r="I12" s="75">
        <v>687.15800000000002</v>
      </c>
      <c r="J12" s="114">
        <v>714.68299999999999</v>
      </c>
      <c r="K12" s="114">
        <v>736.43700000000001</v>
      </c>
      <c r="L12" s="66">
        <v>780.38800000000003</v>
      </c>
      <c r="M12" s="75">
        <v>703.02300000000002</v>
      </c>
      <c r="N12" s="114">
        <v>808.36599999999999</v>
      </c>
      <c r="O12" s="126"/>
    </row>
    <row r="13" spans="1:23" ht="24.95" customHeight="1">
      <c r="A13" s="157"/>
      <c r="B13" s="155"/>
      <c r="C13" s="155"/>
      <c r="D13" s="155"/>
      <c r="E13" s="35" t="s">
        <v>16</v>
      </c>
      <c r="F13" s="32">
        <v>-5.0930090491662385</v>
      </c>
      <c r="G13" s="113">
        <f>(G12-F12)/F12*100</f>
        <v>17.364710375962179</v>
      </c>
      <c r="H13" s="113">
        <f t="shared" ref="H13:N13" si="3">(H12-G12)/G12*100</f>
        <v>11.919850295611935</v>
      </c>
      <c r="I13" s="113">
        <f t="shared" si="3"/>
        <v>-7.4934607395321358</v>
      </c>
      <c r="J13" s="113">
        <f t="shared" si="3"/>
        <v>4.005628981980851</v>
      </c>
      <c r="K13" s="113">
        <f t="shared" si="3"/>
        <v>3.0438670011739499</v>
      </c>
      <c r="L13" s="113">
        <f t="shared" si="3"/>
        <v>5.9680597254076071</v>
      </c>
      <c r="M13" s="113">
        <f t="shared" si="3"/>
        <v>-9.9136583340594697</v>
      </c>
      <c r="N13" s="113">
        <f t="shared" si="3"/>
        <v>14.984289276453252</v>
      </c>
      <c r="P13" s="4"/>
      <c r="Q13" s="4"/>
      <c r="R13" s="4"/>
      <c r="S13" s="4"/>
      <c r="T13" s="4"/>
      <c r="U13" s="4"/>
      <c r="V13" s="4"/>
      <c r="W13" s="4"/>
    </row>
    <row r="14" spans="1:23" ht="24.95" customHeight="1">
      <c r="A14" s="156" t="s">
        <v>167</v>
      </c>
      <c r="B14" s="154">
        <v>3032.25</v>
      </c>
      <c r="C14" s="154">
        <v>3096.25</v>
      </c>
      <c r="D14" s="154">
        <v>3060.1</v>
      </c>
      <c r="E14" s="35" t="s">
        <v>9</v>
      </c>
      <c r="F14" s="19">
        <v>1700.2739999999999</v>
      </c>
      <c r="G14" s="75">
        <v>1799.271</v>
      </c>
      <c r="H14" s="75">
        <v>1718.8119999999999</v>
      </c>
      <c r="I14" s="114">
        <v>1588.7860000000001</v>
      </c>
      <c r="J14" s="114">
        <v>1671.6279999999999</v>
      </c>
      <c r="K14" s="66">
        <v>1519.5650000000001</v>
      </c>
      <c r="L14" s="75">
        <v>1697.684</v>
      </c>
      <c r="M14" s="75">
        <v>1628.365</v>
      </c>
      <c r="N14" s="114">
        <v>1424.6</v>
      </c>
    </row>
    <row r="15" spans="1:23" ht="24.95" customHeight="1">
      <c r="A15" s="157"/>
      <c r="B15" s="155"/>
      <c r="C15" s="155"/>
      <c r="D15" s="155"/>
      <c r="E15" s="35" t="s">
        <v>16</v>
      </c>
      <c r="F15" s="32">
        <v>6.8563039458815895</v>
      </c>
      <c r="G15" s="113">
        <f>(G14-F14)/F14*100</f>
        <v>5.8224145049562646</v>
      </c>
      <c r="H15" s="113">
        <f>(H14-G14)/G14*100</f>
        <v>-4.4717555054241442</v>
      </c>
      <c r="I15" s="113">
        <f t="shared" ref="I15:N15" si="4">(I14-H14)/H14*100</f>
        <v>-7.5648762051928804</v>
      </c>
      <c r="J15" s="113">
        <f t="shared" si="4"/>
        <v>5.2141698126745748</v>
      </c>
      <c r="K15" s="113">
        <f t="shared" si="4"/>
        <v>-9.0967009406398951</v>
      </c>
      <c r="L15" s="113">
        <f t="shared" si="4"/>
        <v>11.721709831432015</v>
      </c>
      <c r="M15" s="113">
        <f t="shared" si="4"/>
        <v>-4.0831509279701024</v>
      </c>
      <c r="N15" s="113">
        <f t="shared" si="4"/>
        <v>-12.513472102384915</v>
      </c>
      <c r="P15" s="4"/>
      <c r="Q15" s="28"/>
      <c r="R15" s="28"/>
      <c r="S15" s="28"/>
      <c r="T15" s="28"/>
      <c r="U15" s="28"/>
      <c r="V15" s="28"/>
      <c r="W15" s="28"/>
    </row>
    <row r="16" spans="1:23" ht="30.6" customHeight="1">
      <c r="A16" s="163" t="s">
        <v>201</v>
      </c>
      <c r="B16" s="165">
        <f t="shared" ref="B16" si="5">B6+B8+B10+B12+B14</f>
        <v>21414.959000000003</v>
      </c>
      <c r="C16" s="161">
        <v>21567.159</v>
      </c>
      <c r="D16" s="161">
        <v>21633.021000000001</v>
      </c>
      <c r="E16" s="29" t="s">
        <v>9</v>
      </c>
      <c r="F16" s="33">
        <f>F14+F12+F10+F8+F6</f>
        <v>14904.537</v>
      </c>
      <c r="G16" s="33">
        <f t="shared" ref="G16" si="6">G14+G12+G10+G8+G6</f>
        <v>15509.857</v>
      </c>
      <c r="H16" s="33">
        <f>H14+H12+H10+H8+H6</f>
        <v>15670.337</v>
      </c>
      <c r="I16" s="33">
        <f t="shared" ref="I16:N16" si="7">I14+I12+I10+I8+I6</f>
        <v>16268.789999999999</v>
      </c>
      <c r="J16" s="33">
        <f t="shared" si="7"/>
        <v>19040.858</v>
      </c>
      <c r="K16" s="33">
        <f t="shared" si="7"/>
        <v>17937.608</v>
      </c>
      <c r="L16" s="33">
        <f t="shared" si="7"/>
        <v>19371.363000000001</v>
      </c>
      <c r="M16" s="33">
        <f t="shared" si="7"/>
        <v>18135.407999999999</v>
      </c>
      <c r="N16" s="33">
        <f t="shared" si="7"/>
        <v>19028.082000000002</v>
      </c>
      <c r="Q16" s="28"/>
      <c r="R16" s="28"/>
      <c r="S16" s="28"/>
      <c r="T16" s="28"/>
      <c r="U16" s="28"/>
      <c r="V16" s="28"/>
      <c r="W16" s="28"/>
    </row>
    <row r="17" spans="1:14" ht="24.95" customHeight="1">
      <c r="A17" s="164"/>
      <c r="B17" s="165"/>
      <c r="C17" s="162"/>
      <c r="D17" s="162"/>
      <c r="E17" s="29" t="s">
        <v>17</v>
      </c>
      <c r="F17" s="34">
        <v>10.829538577127611</v>
      </c>
      <c r="G17" s="115">
        <f>(G16-F16)/F16*100</f>
        <v>4.0613136791837254</v>
      </c>
      <c r="H17" s="115">
        <f t="shared" ref="H17:N17" si="8">(H16-G16)/G16*100</f>
        <v>1.0346968382751665</v>
      </c>
      <c r="I17" s="115">
        <f t="shared" si="8"/>
        <v>3.8190180594073984</v>
      </c>
      <c r="J17" s="115">
        <f t="shared" si="8"/>
        <v>17.039177468023137</v>
      </c>
      <c r="K17" s="115">
        <f t="shared" si="8"/>
        <v>-5.7941191515634438</v>
      </c>
      <c r="L17" s="115">
        <f t="shared" si="8"/>
        <v>7.9930111082815554</v>
      </c>
      <c r="M17" s="115">
        <f t="shared" si="8"/>
        <v>-6.3803202696681787</v>
      </c>
      <c r="N17" s="115">
        <f t="shared" si="8"/>
        <v>4.9222713930671018</v>
      </c>
    </row>
    <row r="18" spans="1:14" ht="31.5" customHeight="1">
      <c r="A18" s="142" t="s">
        <v>156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</row>
    <row r="19" spans="1:14">
      <c r="F19" s="28"/>
      <c r="G19" s="28"/>
      <c r="H19" s="4"/>
      <c r="I19" s="4"/>
      <c r="J19" s="4"/>
      <c r="K19" s="4"/>
      <c r="L19" s="4"/>
      <c r="M19" s="4"/>
      <c r="N19" s="4"/>
    </row>
    <row r="20" spans="1:14">
      <c r="H20" s="4"/>
      <c r="I20" s="4"/>
      <c r="J20" s="4"/>
      <c r="K20" s="4"/>
      <c r="L20" s="4"/>
      <c r="M20" s="4"/>
      <c r="N20" s="4"/>
    </row>
    <row r="23" spans="1:14">
      <c r="H23" s="4"/>
      <c r="I23" s="4"/>
      <c r="J23" s="4"/>
      <c r="K23" s="4"/>
      <c r="L23" s="4"/>
      <c r="M23" s="4"/>
      <c r="N23" s="4"/>
    </row>
    <row r="24" spans="1:14">
      <c r="F24" s="112"/>
      <c r="G24" s="112"/>
    </row>
    <row r="25" spans="1:14">
      <c r="B25" s="4"/>
      <c r="C25" s="4"/>
      <c r="D25" s="4"/>
      <c r="E25" s="4"/>
    </row>
    <row r="26" spans="1:14">
      <c r="B26" s="4"/>
      <c r="C26" s="4"/>
      <c r="D26" s="4"/>
      <c r="E26" s="4"/>
    </row>
    <row r="27" spans="1:14">
      <c r="B27" s="4"/>
      <c r="C27" s="4"/>
      <c r="D27" s="4"/>
      <c r="E27" s="4"/>
    </row>
    <row r="28" spans="1:14">
      <c r="B28" s="4"/>
      <c r="C28" s="4"/>
      <c r="D28" s="4"/>
      <c r="E28" s="4"/>
    </row>
    <row r="29" spans="1:14">
      <c r="B29" s="4"/>
      <c r="C29" s="4"/>
      <c r="D29" s="4"/>
      <c r="E29" s="4"/>
    </row>
    <row r="30" spans="1:14">
      <c r="B30" s="4"/>
      <c r="C30" s="4"/>
      <c r="D30" s="4"/>
      <c r="E30" s="4"/>
    </row>
    <row r="31" spans="1:14">
      <c r="B31" s="4"/>
      <c r="C31" s="4"/>
      <c r="D31" s="4"/>
      <c r="E31" s="4"/>
    </row>
    <row r="32" spans="1:14">
      <c r="B32" s="4"/>
      <c r="C32" s="4"/>
      <c r="D32" s="4"/>
      <c r="E32" s="4"/>
    </row>
    <row r="33" spans="2:5">
      <c r="B33" s="4"/>
      <c r="C33" s="4"/>
      <c r="D33" s="4"/>
      <c r="E33" s="4"/>
    </row>
  </sheetData>
  <mergeCells count="38">
    <mergeCell ref="G3:G4"/>
    <mergeCell ref="B6:B7"/>
    <mergeCell ref="D16:D17"/>
    <mergeCell ref="C10:C11"/>
    <mergeCell ref="C12:C13"/>
    <mergeCell ref="D10:D11"/>
    <mergeCell ref="D12:D13"/>
    <mergeCell ref="B14:B15"/>
    <mergeCell ref="B3:D3"/>
    <mergeCell ref="A18:L18"/>
    <mergeCell ref="A12:A13"/>
    <mergeCell ref="B12:B13"/>
    <mergeCell ref="A8:A9"/>
    <mergeCell ref="B8:B9"/>
    <mergeCell ref="A10:A11"/>
    <mergeCell ref="C14:C15"/>
    <mergeCell ref="C16:C17"/>
    <mergeCell ref="B10:B11"/>
    <mergeCell ref="A16:A17"/>
    <mergeCell ref="A14:A15"/>
    <mergeCell ref="D14:D15"/>
    <mergeCell ref="B16:B17"/>
    <mergeCell ref="N3:N4"/>
    <mergeCell ref="A2:N2"/>
    <mergeCell ref="M3:M4"/>
    <mergeCell ref="C6:C7"/>
    <mergeCell ref="C8:C9"/>
    <mergeCell ref="D6:D7"/>
    <mergeCell ref="D8:D9"/>
    <mergeCell ref="A6:A7"/>
    <mergeCell ref="L3:L4"/>
    <mergeCell ref="H3:H4"/>
    <mergeCell ref="I3:I4"/>
    <mergeCell ref="J3:J4"/>
    <mergeCell ref="K3:K4"/>
    <mergeCell ref="A3:A4"/>
    <mergeCell ref="E3:E4"/>
    <mergeCell ref="F3:F4"/>
  </mergeCells>
  <printOptions horizontalCentered="1"/>
  <pageMargins left="0.74803149606299213" right="0.74803149606299213" top="0.74803149606299213" bottom="0.74803149606299213" header="0.31496062992125984" footer="0.31496062992125984"/>
  <pageSetup scale="85" firstPageNumber="80" fitToHeight="0" orientation="landscape" useFirstPageNumber="1" r:id="rId1"/>
  <ignoredErrors>
    <ignoredError sqref="G16:N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94"/>
  <sheetViews>
    <sheetView zoomScale="85" zoomScaleNormal="85" zoomScaleSheetLayoutView="100" workbookViewId="0">
      <pane ySplit="4" topLeftCell="A5" activePane="bottomLeft" state="frozen"/>
      <selection activeCell="Q13" sqref="Q13"/>
      <selection pane="bottomLeft" activeCell="T24" sqref="T24"/>
    </sheetView>
  </sheetViews>
  <sheetFormatPr defaultColWidth="13.7109375" defaultRowHeight="19.7" customHeight="1"/>
  <cols>
    <col min="1" max="1" width="35.28515625" style="23" customWidth="1"/>
    <col min="2" max="4" width="8.5703125" style="21" customWidth="1"/>
    <col min="5" max="10" width="8.5703125" style="21" bestFit="1" customWidth="1"/>
    <col min="11" max="12" width="8.5703125" style="21" customWidth="1"/>
    <col min="13" max="13" width="11.42578125" style="98" customWidth="1"/>
    <col min="14" max="14" width="10.42578125" style="98" customWidth="1"/>
    <col min="15" max="15" width="17.28515625" style="2" customWidth="1"/>
    <col min="16" max="16384" width="13.7109375" style="2"/>
  </cols>
  <sheetData>
    <row r="1" spans="1:18" s="1" customFormat="1" ht="20.25" customHeight="1">
      <c r="A1" s="132" t="s">
        <v>190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  <c r="N1" s="133"/>
    </row>
    <row r="2" spans="1:18" ht="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8" ht="24.75" customHeight="1">
      <c r="A3" s="179" t="s">
        <v>18</v>
      </c>
      <c r="B3" s="169" t="s">
        <v>14</v>
      </c>
      <c r="C3" s="170"/>
      <c r="D3" s="171"/>
      <c r="E3" s="169" t="s">
        <v>9</v>
      </c>
      <c r="F3" s="170"/>
      <c r="G3" s="170"/>
      <c r="H3" s="170"/>
      <c r="I3" s="170"/>
      <c r="J3" s="170"/>
      <c r="K3" s="170"/>
      <c r="L3" s="171"/>
      <c r="M3" s="180" t="s">
        <v>19</v>
      </c>
      <c r="N3" s="182" t="s">
        <v>202</v>
      </c>
    </row>
    <row r="4" spans="1:18" ht="23.25" customHeight="1">
      <c r="A4" s="179"/>
      <c r="B4" s="105" t="s">
        <v>143</v>
      </c>
      <c r="C4" s="105" t="s">
        <v>144</v>
      </c>
      <c r="D4" s="105" t="s">
        <v>189</v>
      </c>
      <c r="E4" s="30" t="s">
        <v>3</v>
      </c>
      <c r="F4" s="30" t="s">
        <v>4</v>
      </c>
      <c r="G4" s="30" t="s">
        <v>5</v>
      </c>
      <c r="H4" s="105" t="s">
        <v>6</v>
      </c>
      <c r="I4" s="105" t="s">
        <v>142</v>
      </c>
      <c r="J4" s="105" t="s">
        <v>143</v>
      </c>
      <c r="K4" s="105" t="s">
        <v>144</v>
      </c>
      <c r="L4" s="105" t="s">
        <v>189</v>
      </c>
      <c r="M4" s="181"/>
      <c r="N4" s="182"/>
    </row>
    <row r="5" spans="1:18" ht="15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  <c r="L5" s="63">
        <v>12</v>
      </c>
      <c r="M5" s="63">
        <v>13</v>
      </c>
      <c r="N5" s="63">
        <v>14</v>
      </c>
    </row>
    <row r="6" spans="1:18" ht="15">
      <c r="A6" s="178" t="s">
        <v>20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1:18" ht="15">
      <c r="A7" s="138" t="s">
        <v>177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8" ht="15">
      <c r="A8" s="45" t="s">
        <v>21</v>
      </c>
      <c r="B8" s="46">
        <v>107</v>
      </c>
      <c r="C8" s="74">
        <v>108</v>
      </c>
      <c r="D8" s="74">
        <v>108</v>
      </c>
      <c r="E8" s="47">
        <v>95.39</v>
      </c>
      <c r="F8" s="47">
        <v>90.97</v>
      </c>
      <c r="G8" s="47">
        <v>99.453999999999994</v>
      </c>
      <c r="H8" s="47">
        <v>102.904</v>
      </c>
      <c r="I8" s="46">
        <v>77.016000000000005</v>
      </c>
      <c r="J8" s="46">
        <v>66.683000000000007</v>
      </c>
      <c r="K8" s="46">
        <v>96.153999999999996</v>
      </c>
      <c r="L8" s="46">
        <v>76.209000000000003</v>
      </c>
      <c r="M8" s="100">
        <f>(POWER(L8/E8,1/7)-1)*100</f>
        <v>-3.1561790024688063</v>
      </c>
      <c r="N8" s="70">
        <f t="shared" ref="N8:N18" si="0">(L8/D8)*100</f>
        <v>70.563888888888897</v>
      </c>
      <c r="Q8" s="124"/>
      <c r="R8" s="124"/>
    </row>
    <row r="9" spans="1:18" ht="15">
      <c r="A9" s="45" t="s">
        <v>22</v>
      </c>
      <c r="B9" s="46">
        <v>69</v>
      </c>
      <c r="C9" s="74">
        <v>69</v>
      </c>
      <c r="D9" s="74">
        <v>69</v>
      </c>
      <c r="E9" s="47">
        <v>53.652999999999999</v>
      </c>
      <c r="F9" s="47">
        <v>51.328000000000003</v>
      </c>
      <c r="G9" s="47">
        <v>52.993000000000002</v>
      </c>
      <c r="H9" s="47">
        <v>49.887999999999998</v>
      </c>
      <c r="I9" s="46">
        <v>40.295999999999999</v>
      </c>
      <c r="J9" s="46">
        <v>39.040999999999997</v>
      </c>
      <c r="K9" s="46">
        <v>34.134</v>
      </c>
      <c r="L9" s="46">
        <v>34.950000000000003</v>
      </c>
      <c r="M9" s="100">
        <f t="shared" ref="M9:M16" si="1">(POWER(L9/E9,1/7)-1)*100</f>
        <v>-5.9394322860173983</v>
      </c>
      <c r="N9" s="70">
        <f t="shared" si="0"/>
        <v>50.652173913043484</v>
      </c>
      <c r="Q9" s="124"/>
      <c r="R9" s="124"/>
    </row>
    <row r="10" spans="1:18" ht="15">
      <c r="A10" s="45" t="s">
        <v>94</v>
      </c>
      <c r="B10" s="46">
        <v>66.581999999999994</v>
      </c>
      <c r="C10" s="74">
        <v>66.581999999999994</v>
      </c>
      <c r="D10" s="74">
        <v>64.736000000000004</v>
      </c>
      <c r="E10" s="47">
        <v>40.905999999999999</v>
      </c>
      <c r="F10" s="47">
        <v>40.008000000000003</v>
      </c>
      <c r="G10" s="47">
        <v>46.615000000000002</v>
      </c>
      <c r="H10" s="47">
        <v>48.29</v>
      </c>
      <c r="I10" s="46">
        <v>33.270000000000003</v>
      </c>
      <c r="J10" s="46">
        <v>46.189</v>
      </c>
      <c r="K10" s="46">
        <v>44.110999999999997</v>
      </c>
      <c r="L10" s="46">
        <v>38.689</v>
      </c>
      <c r="M10" s="100">
        <f t="shared" si="1"/>
        <v>-0.79286057090743878</v>
      </c>
      <c r="N10" s="70">
        <f t="shared" si="0"/>
        <v>59.764273356401375</v>
      </c>
      <c r="Q10" s="124"/>
      <c r="R10" s="124"/>
    </row>
    <row r="11" spans="1:18" ht="15">
      <c r="A11" s="45" t="s">
        <v>95</v>
      </c>
      <c r="B11" s="46">
        <v>165.703</v>
      </c>
      <c r="C11" s="74">
        <v>165.703</v>
      </c>
      <c r="D11" s="74">
        <v>176.786</v>
      </c>
      <c r="E11" s="47">
        <v>103.559</v>
      </c>
      <c r="F11" s="47">
        <v>107.58499999999999</v>
      </c>
      <c r="G11" s="47">
        <v>109.545</v>
      </c>
      <c r="H11" s="47">
        <v>99.748999999999995</v>
      </c>
      <c r="I11" s="46">
        <v>90.289000000000001</v>
      </c>
      <c r="J11" s="46">
        <v>115.474</v>
      </c>
      <c r="K11" s="46">
        <v>100.607</v>
      </c>
      <c r="L11" s="46">
        <v>113.28700000000001</v>
      </c>
      <c r="M11" s="100">
        <f t="shared" si="1"/>
        <v>1.2908739519557511</v>
      </c>
      <c r="N11" s="70">
        <f t="shared" si="0"/>
        <v>64.081431787585004</v>
      </c>
      <c r="Q11" s="124"/>
      <c r="R11" s="124"/>
    </row>
    <row r="12" spans="1:18" ht="15">
      <c r="A12" s="45" t="s">
        <v>96</v>
      </c>
      <c r="B12" s="46">
        <v>2661.1469999999999</v>
      </c>
      <c r="C12" s="74">
        <v>2661.1469999999999</v>
      </c>
      <c r="D12" s="74">
        <v>2655.2719999999999</v>
      </c>
      <c r="E12" s="47">
        <v>2200.9079999999999</v>
      </c>
      <c r="F12" s="47">
        <v>2283.4059999999999</v>
      </c>
      <c r="G12" s="47">
        <v>2316.4299999999998</v>
      </c>
      <c r="H12" s="47">
        <v>2520.3310000000001</v>
      </c>
      <c r="I12" s="46">
        <v>1997.9269999999999</v>
      </c>
      <c r="J12" s="46">
        <v>2560.7930000000001</v>
      </c>
      <c r="K12" s="46">
        <v>2486.48</v>
      </c>
      <c r="L12" s="46">
        <v>2507.83</v>
      </c>
      <c r="M12" s="100">
        <f t="shared" si="1"/>
        <v>1.8824682334105169</v>
      </c>
      <c r="N12" s="70">
        <f t="shared" si="0"/>
        <v>94.447197876526403</v>
      </c>
      <c r="Q12" s="124"/>
      <c r="R12" s="124"/>
    </row>
    <row r="13" spans="1:18" ht="15">
      <c r="A13" s="45" t="s">
        <v>23</v>
      </c>
      <c r="B13" s="46">
        <v>1350.462</v>
      </c>
      <c r="C13" s="74">
        <v>1350.462</v>
      </c>
      <c r="D13" s="74">
        <v>1340.712</v>
      </c>
      <c r="E13" s="47">
        <v>1056.002</v>
      </c>
      <c r="F13" s="47">
        <v>1005.3</v>
      </c>
      <c r="G13" s="47">
        <v>931.44</v>
      </c>
      <c r="H13" s="47">
        <v>1027.492</v>
      </c>
      <c r="I13" s="46">
        <v>909.38199999999995</v>
      </c>
      <c r="J13" s="46">
        <v>1160.4839999999999</v>
      </c>
      <c r="K13" s="46">
        <v>1161.0219999999999</v>
      </c>
      <c r="L13" s="46">
        <v>1025.29</v>
      </c>
      <c r="M13" s="100">
        <f>(POWER(L13/E13,1/7)-1)*100</f>
        <v>-0.42074921433890022</v>
      </c>
      <c r="N13" s="70">
        <f t="shared" si="0"/>
        <v>76.473545399757739</v>
      </c>
      <c r="Q13" s="124"/>
      <c r="R13" s="124"/>
    </row>
    <row r="14" spans="1:18" ht="15">
      <c r="A14" s="45" t="s">
        <v>97</v>
      </c>
      <c r="B14" s="46">
        <v>3.6</v>
      </c>
      <c r="C14" s="74">
        <v>3.6</v>
      </c>
      <c r="D14" s="74">
        <v>3.6</v>
      </c>
      <c r="E14" s="47">
        <v>3.3940000000000001</v>
      </c>
      <c r="F14" s="47">
        <v>3.1459999999999999</v>
      </c>
      <c r="G14" s="47">
        <v>2.3559999999999999</v>
      </c>
      <c r="H14" s="47">
        <v>2.516</v>
      </c>
      <c r="I14" s="47">
        <v>2.1680000000000001</v>
      </c>
      <c r="J14" s="47">
        <v>2.8050000000000002</v>
      </c>
      <c r="K14" s="46">
        <v>1.923</v>
      </c>
      <c r="L14" s="46">
        <v>1.9239999999999999</v>
      </c>
      <c r="M14" s="100">
        <f t="shared" si="1"/>
        <v>-7.7885721106296879</v>
      </c>
      <c r="N14" s="70">
        <f t="shared" si="0"/>
        <v>53.444444444444436</v>
      </c>
      <c r="Q14" s="124"/>
      <c r="R14" s="124"/>
    </row>
    <row r="15" spans="1:18" ht="15">
      <c r="A15" s="45" t="s">
        <v>24</v>
      </c>
      <c r="B15" s="46">
        <v>29.725000000000001</v>
      </c>
      <c r="C15" s="74">
        <v>29.725000000000001</v>
      </c>
      <c r="D15" s="74">
        <v>29.725000000000001</v>
      </c>
      <c r="E15" s="47">
        <v>24.559000000000001</v>
      </c>
      <c r="F15" s="47">
        <v>22.24</v>
      </c>
      <c r="G15" s="47">
        <v>20.744</v>
      </c>
      <c r="H15" s="47">
        <v>18.815000000000001</v>
      </c>
      <c r="I15" s="47">
        <v>15.336</v>
      </c>
      <c r="J15" s="47">
        <v>21.245999999999999</v>
      </c>
      <c r="K15" s="46">
        <v>22.231000000000002</v>
      </c>
      <c r="L15" s="46">
        <v>22.413</v>
      </c>
      <c r="M15" s="100">
        <f t="shared" si="1"/>
        <v>-1.2977518892246742</v>
      </c>
      <c r="N15" s="70">
        <f t="shared" si="0"/>
        <v>75.401177460050462</v>
      </c>
      <c r="Q15" s="124"/>
      <c r="R15" s="124"/>
    </row>
    <row r="16" spans="1:18" ht="15">
      <c r="A16" s="45" t="s">
        <v>25</v>
      </c>
      <c r="B16" s="46">
        <v>21.5</v>
      </c>
      <c r="C16" s="74">
        <v>21.5</v>
      </c>
      <c r="D16" s="74">
        <v>21.5</v>
      </c>
      <c r="E16" s="47">
        <v>16.326000000000001</v>
      </c>
      <c r="F16" s="47">
        <v>15.037000000000001</v>
      </c>
      <c r="G16" s="47">
        <v>14.826000000000001</v>
      </c>
      <c r="H16" s="47">
        <v>14.73</v>
      </c>
      <c r="I16" s="46">
        <v>12.361000000000001</v>
      </c>
      <c r="J16" s="46">
        <v>14.387</v>
      </c>
      <c r="K16" s="46">
        <v>13.557</v>
      </c>
      <c r="L16" s="46">
        <v>14.629</v>
      </c>
      <c r="M16" s="100">
        <f t="shared" si="1"/>
        <v>-1.5556734075289125</v>
      </c>
      <c r="N16" s="70">
        <f t="shared" si="0"/>
        <v>68.041860465116272</v>
      </c>
      <c r="Q16" s="124"/>
      <c r="R16" s="124"/>
    </row>
    <row r="17" spans="1:18" ht="15">
      <c r="A17" s="49" t="s">
        <v>98</v>
      </c>
      <c r="B17" s="46">
        <v>8.5</v>
      </c>
      <c r="C17" s="74">
        <v>20</v>
      </c>
      <c r="D17" s="74">
        <v>28.5</v>
      </c>
      <c r="E17" s="47">
        <v>4.7</v>
      </c>
      <c r="F17" s="47">
        <v>6.1749999999999998</v>
      </c>
      <c r="G17" s="47">
        <v>7.077</v>
      </c>
      <c r="H17" s="47">
        <v>8.0630000000000006</v>
      </c>
      <c r="I17" s="46">
        <v>6.6</v>
      </c>
      <c r="J17" s="46">
        <v>12.904</v>
      </c>
      <c r="K17" s="46">
        <v>12.33</v>
      </c>
      <c r="L17" s="46">
        <v>17.314</v>
      </c>
      <c r="M17" s="100">
        <f>(POWER(L17/E17,1/7)-1)*100</f>
        <v>20.475832628138502</v>
      </c>
      <c r="N17" s="70">
        <f t="shared" si="0"/>
        <v>60.750877192982458</v>
      </c>
      <c r="Q17" s="124"/>
      <c r="R17" s="124"/>
    </row>
    <row r="18" spans="1:18" s="1" customFormat="1" ht="15">
      <c r="A18" s="83" t="s">
        <v>153</v>
      </c>
      <c r="B18" s="84">
        <f>SUM(B8:B17)</f>
        <v>4483.219000000001</v>
      </c>
      <c r="C18" s="85">
        <f>SUM(C8:C17)</f>
        <v>4495.719000000001</v>
      </c>
      <c r="D18" s="85">
        <f>SUM(D8:D17)</f>
        <v>4497.8310000000001</v>
      </c>
      <c r="E18" s="84">
        <f t="shared" ref="E18:K18" si="2">SUM(E8:E17)</f>
        <v>3599.3969999999999</v>
      </c>
      <c r="F18" s="84">
        <f t="shared" si="2"/>
        <v>3625.1949999999997</v>
      </c>
      <c r="G18" s="84">
        <f t="shared" si="2"/>
        <v>3601.4800000000005</v>
      </c>
      <c r="H18" s="84">
        <f t="shared" si="2"/>
        <v>3892.7780000000007</v>
      </c>
      <c r="I18" s="84">
        <f t="shared" si="2"/>
        <v>3184.6449999999995</v>
      </c>
      <c r="J18" s="84">
        <f t="shared" si="2"/>
        <v>4040.0060000000003</v>
      </c>
      <c r="K18" s="84">
        <f t="shared" si="2"/>
        <v>3972.5489999999995</v>
      </c>
      <c r="L18" s="84">
        <f>SUM(L8:L17)</f>
        <v>3852.5349999999999</v>
      </c>
      <c r="M18" s="101">
        <f>(POWER(L18/E18,1/7)-1)*100</f>
        <v>0.97565797714855851</v>
      </c>
      <c r="N18" s="102">
        <f t="shared" si="0"/>
        <v>85.653173718621261</v>
      </c>
      <c r="P18" s="2"/>
      <c r="Q18" s="124"/>
      <c r="R18" s="124"/>
    </row>
    <row r="19" spans="1:18" ht="15">
      <c r="A19" s="174" t="s">
        <v>26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Q19" s="124"/>
      <c r="R19" s="124"/>
    </row>
    <row r="20" spans="1:18" ht="30">
      <c r="A20" s="45" t="s">
        <v>27</v>
      </c>
      <c r="B20" s="127"/>
      <c r="C20" s="70"/>
      <c r="D20" s="70"/>
      <c r="E20" s="47">
        <v>1318.2629999999999</v>
      </c>
      <c r="F20" s="47">
        <v>1290.046</v>
      </c>
      <c r="G20" s="47">
        <v>1581.2239999999999</v>
      </c>
      <c r="H20" s="47">
        <v>2994.0259999999998</v>
      </c>
      <c r="I20" s="47">
        <v>2958.915</v>
      </c>
      <c r="J20" s="47">
        <v>2914.1190000000001</v>
      </c>
      <c r="K20" s="47">
        <v>2424.4209999999998</v>
      </c>
      <c r="L20" s="47">
        <v>2749.9630000000002</v>
      </c>
      <c r="M20" s="100">
        <f>(POWER(L20/E20,1/7)-1)*100</f>
        <v>11.075384895640795</v>
      </c>
      <c r="N20" s="70"/>
      <c r="Q20" s="124"/>
      <c r="R20" s="124"/>
    </row>
    <row r="21" spans="1:18" ht="15">
      <c r="A21" s="45" t="s">
        <v>28</v>
      </c>
      <c r="B21" s="127"/>
      <c r="C21" s="70"/>
      <c r="D21" s="70"/>
      <c r="E21" s="47">
        <v>1520.037</v>
      </c>
      <c r="F21" s="47">
        <v>1578.3779999999999</v>
      </c>
      <c r="G21" s="47">
        <v>1597.6759999999999</v>
      </c>
      <c r="H21" s="47">
        <v>1897.566</v>
      </c>
      <c r="I21" s="71">
        <v>1910.0429999999999</v>
      </c>
      <c r="J21" s="71">
        <v>1915.7660000000001</v>
      </c>
      <c r="K21" s="46">
        <v>1717.8979999999999</v>
      </c>
      <c r="L21" s="46">
        <v>1961.46</v>
      </c>
      <c r="M21" s="100">
        <f t="shared" ref="M21:M31" si="3">(POWER(L21/E21,1/7)-1)*100</f>
        <v>3.7093469393087553</v>
      </c>
      <c r="N21" s="70"/>
      <c r="Q21" s="124"/>
      <c r="R21" s="124"/>
    </row>
    <row r="22" spans="1:18" s="1" customFormat="1" ht="15">
      <c r="A22" s="72" t="s">
        <v>155</v>
      </c>
      <c r="B22" s="51">
        <v>5158.1000000000004</v>
      </c>
      <c r="C22" s="74">
        <v>5158.1000000000004</v>
      </c>
      <c r="D22" s="74">
        <v>5158.1000000000004</v>
      </c>
      <c r="E22" s="50">
        <f>E20+E21</f>
        <v>2838.3</v>
      </c>
      <c r="F22" s="50">
        <f t="shared" ref="F22:I22" si="4">F20+F21</f>
        <v>2868.424</v>
      </c>
      <c r="G22" s="50">
        <f t="shared" si="4"/>
        <v>3178.8999999999996</v>
      </c>
      <c r="H22" s="50">
        <f t="shared" si="4"/>
        <v>4891.5919999999996</v>
      </c>
      <c r="I22" s="50">
        <f t="shared" si="4"/>
        <v>4868.9579999999996</v>
      </c>
      <c r="J22" s="50">
        <f>J20+J21</f>
        <v>4829.8850000000002</v>
      </c>
      <c r="K22" s="50">
        <f>K21+K20</f>
        <v>4142.3189999999995</v>
      </c>
      <c r="L22" s="50">
        <v>4711.4230000000007</v>
      </c>
      <c r="M22" s="100">
        <f t="shared" si="3"/>
        <v>7.5082942995096991</v>
      </c>
      <c r="N22" s="70">
        <f t="shared" ref="N22:N28" si="5">(L22/D22)*100</f>
        <v>91.340280335782566</v>
      </c>
      <c r="P22" s="2"/>
      <c r="Q22" s="124"/>
      <c r="R22" s="124"/>
    </row>
    <row r="23" spans="1:18" ht="15">
      <c r="A23" s="45" t="s">
        <v>29</v>
      </c>
      <c r="B23" s="46">
        <v>610</v>
      </c>
      <c r="C23" s="74">
        <v>610</v>
      </c>
      <c r="D23" s="74">
        <v>610</v>
      </c>
      <c r="E23" s="47">
        <v>201.762</v>
      </c>
      <c r="F23" s="47">
        <v>185.65700000000001</v>
      </c>
      <c r="G23" s="47">
        <v>193.05099999999999</v>
      </c>
      <c r="H23" s="47">
        <v>613.28700000000003</v>
      </c>
      <c r="I23" s="46">
        <v>616.61300000000006</v>
      </c>
      <c r="J23" s="46">
        <v>583.03800000000001</v>
      </c>
      <c r="K23" s="46">
        <v>625.09</v>
      </c>
      <c r="L23" s="46">
        <v>581.72299999999996</v>
      </c>
      <c r="M23" s="100">
        <f t="shared" si="3"/>
        <v>16.331330284318991</v>
      </c>
      <c r="N23" s="70">
        <f t="shared" si="5"/>
        <v>95.364426229508197</v>
      </c>
      <c r="Q23" s="124"/>
      <c r="R23" s="124"/>
    </row>
    <row r="24" spans="1:18" ht="15">
      <c r="A24" s="45" t="s">
        <v>30</v>
      </c>
      <c r="B24" s="46">
        <v>471</v>
      </c>
      <c r="C24" s="74">
        <v>499</v>
      </c>
      <c r="D24" s="74">
        <v>499</v>
      </c>
      <c r="E24" s="47">
        <v>311.34500000000003</v>
      </c>
      <c r="F24" s="47">
        <v>301.57799999999997</v>
      </c>
      <c r="G24" s="47">
        <v>292.85700000000003</v>
      </c>
      <c r="H24" s="47">
        <v>291.72000000000003</v>
      </c>
      <c r="I24" s="46">
        <v>217.447</v>
      </c>
      <c r="J24" s="46">
        <v>247.94399999999999</v>
      </c>
      <c r="K24" s="46">
        <v>271.678</v>
      </c>
      <c r="L24" s="46">
        <v>292.91399999999999</v>
      </c>
      <c r="M24" s="100">
        <f t="shared" si="3"/>
        <v>-0.86796228988733626</v>
      </c>
      <c r="N24" s="70">
        <f t="shared" si="5"/>
        <v>58.700200400801606</v>
      </c>
      <c r="Q24" s="124"/>
      <c r="R24" s="124"/>
    </row>
    <row r="25" spans="1:18" ht="15">
      <c r="A25" s="45" t="s">
        <v>31</v>
      </c>
      <c r="B25" s="46">
        <v>4933.8</v>
      </c>
      <c r="C25" s="74">
        <v>4933.8</v>
      </c>
      <c r="D25" s="74">
        <v>4933.8</v>
      </c>
      <c r="E25" s="47">
        <v>4253.3919999999998</v>
      </c>
      <c r="F25" s="47">
        <v>4350.1980000000003</v>
      </c>
      <c r="G25" s="47">
        <v>4779.0209999999997</v>
      </c>
      <c r="H25" s="47">
        <v>4982.8149999999996</v>
      </c>
      <c r="I25" s="46">
        <v>4919.1000000000004</v>
      </c>
      <c r="J25" s="46">
        <v>5240.6980000000003</v>
      </c>
      <c r="K25" s="46">
        <v>4773.5129999999999</v>
      </c>
      <c r="L25" s="46">
        <v>5371.2</v>
      </c>
      <c r="M25" s="100">
        <f>(POWER(L25/E25,1/7)-1)*100</f>
        <v>3.3895295427943672</v>
      </c>
      <c r="N25" s="70">
        <f t="shared" si="5"/>
        <v>108.86537759941626</v>
      </c>
      <c r="Q25" s="124"/>
      <c r="R25" s="124"/>
    </row>
    <row r="26" spans="1:18" ht="15">
      <c r="A26" s="73" t="s">
        <v>32</v>
      </c>
      <c r="B26" s="46">
        <v>147.1</v>
      </c>
      <c r="C26" s="74">
        <v>193</v>
      </c>
      <c r="D26" s="74">
        <v>199</v>
      </c>
      <c r="E26" s="47">
        <v>96.772000000000006</v>
      </c>
      <c r="F26" s="47">
        <v>103.914</v>
      </c>
      <c r="G26" s="47">
        <v>108.26600000000001</v>
      </c>
      <c r="H26" s="47">
        <v>110.68300000000001</v>
      </c>
      <c r="I26" s="46">
        <v>87.387</v>
      </c>
      <c r="J26" s="46">
        <v>97.22</v>
      </c>
      <c r="K26" s="46">
        <v>108.42400000000001</v>
      </c>
      <c r="L26" s="46">
        <v>118.31399999999999</v>
      </c>
      <c r="M26" s="100">
        <f t="shared" si="3"/>
        <v>2.9128223295247446</v>
      </c>
      <c r="N26" s="70">
        <f t="shared" si="5"/>
        <v>59.45427135678392</v>
      </c>
      <c r="Q26" s="124"/>
      <c r="R26" s="124"/>
    </row>
    <row r="27" spans="1:18" ht="15">
      <c r="A27" s="45" t="s">
        <v>183</v>
      </c>
      <c r="B27" s="46">
        <v>1500</v>
      </c>
      <c r="C27" s="74">
        <v>1500</v>
      </c>
      <c r="D27" s="74">
        <v>1550</v>
      </c>
      <c r="E27" s="47">
        <v>1461.527</v>
      </c>
      <c r="F27" s="47">
        <v>1466.0830000000001</v>
      </c>
      <c r="G27" s="47">
        <v>1488.404</v>
      </c>
      <c r="H27" s="47">
        <v>1513.5920000000001</v>
      </c>
      <c r="I27" s="46">
        <v>1434.1189999999999</v>
      </c>
      <c r="J27" s="46">
        <v>1471.8679999999999</v>
      </c>
      <c r="K27" s="46">
        <v>1565.5909999999999</v>
      </c>
      <c r="L27" s="46">
        <v>1472.357</v>
      </c>
      <c r="M27" s="100">
        <f t="shared" si="3"/>
        <v>0.10552332968265521</v>
      </c>
      <c r="N27" s="70">
        <f t="shared" si="5"/>
        <v>94.99077419354839</v>
      </c>
      <c r="Q27" s="124"/>
      <c r="R27" s="124"/>
    </row>
    <row r="28" spans="1:18" s="1" customFormat="1" ht="15">
      <c r="A28" s="83" t="s">
        <v>153</v>
      </c>
      <c r="B28" s="86">
        <f>SUM(B22:B27)</f>
        <v>12820.000000000002</v>
      </c>
      <c r="C28" s="86">
        <f>SUM(C22:C27)</f>
        <v>12893.900000000001</v>
      </c>
      <c r="D28" s="86">
        <f>SUM(D22:D27)</f>
        <v>12949.900000000001</v>
      </c>
      <c r="E28" s="86">
        <f t="shared" ref="E28:J28" si="6">SUM(E22:E27)</f>
        <v>9163.098</v>
      </c>
      <c r="F28" s="86">
        <f t="shared" si="6"/>
        <v>9275.8539999999994</v>
      </c>
      <c r="G28" s="86">
        <f t="shared" si="6"/>
        <v>10040.499</v>
      </c>
      <c r="H28" s="86">
        <f t="shared" si="6"/>
        <v>12403.689000000002</v>
      </c>
      <c r="I28" s="86">
        <f t="shared" si="6"/>
        <v>12143.624000000002</v>
      </c>
      <c r="J28" s="86">
        <f t="shared" si="6"/>
        <v>12470.653000000002</v>
      </c>
      <c r="K28" s="86">
        <f>SUM(K22:K27)</f>
        <v>11486.615</v>
      </c>
      <c r="L28" s="86">
        <f>SUM(L22:L27)</f>
        <v>12547.931</v>
      </c>
      <c r="M28" s="101">
        <f t="shared" si="3"/>
        <v>4.5933939836737547</v>
      </c>
      <c r="N28" s="102">
        <f t="shared" si="5"/>
        <v>96.895968308635588</v>
      </c>
      <c r="P28" s="2"/>
      <c r="Q28" s="124"/>
      <c r="R28" s="124"/>
    </row>
    <row r="29" spans="1:18" ht="15">
      <c r="A29" s="174" t="s">
        <v>33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Q29" s="124"/>
      <c r="R29" s="124"/>
    </row>
    <row r="30" spans="1:18" ht="15">
      <c r="A30" s="45" t="s">
        <v>34</v>
      </c>
      <c r="B30" s="46">
        <v>271</v>
      </c>
      <c r="C30" s="74">
        <v>271</v>
      </c>
      <c r="D30" s="74">
        <v>271</v>
      </c>
      <c r="E30" s="47">
        <v>167.334</v>
      </c>
      <c r="F30" s="47">
        <v>193.971</v>
      </c>
      <c r="G30" s="47">
        <v>228.64099999999999</v>
      </c>
      <c r="H30" s="47">
        <v>227.82900000000001</v>
      </c>
      <c r="I30" s="46">
        <v>212.90899999999999</v>
      </c>
      <c r="J30" s="46">
        <v>237.471</v>
      </c>
      <c r="K30" s="46">
        <v>205.38900000000001</v>
      </c>
      <c r="L30" s="46">
        <v>245.50399999999999</v>
      </c>
      <c r="M30" s="100">
        <f t="shared" si="3"/>
        <v>5.6287290429284598</v>
      </c>
      <c r="N30" s="70">
        <f>(L30/D30)*100</f>
        <v>90.591881918819183</v>
      </c>
      <c r="Q30" s="124"/>
      <c r="R30" s="124"/>
    </row>
    <row r="31" spans="1:18" ht="15">
      <c r="A31" s="45" t="s">
        <v>35</v>
      </c>
      <c r="B31" s="46">
        <v>100</v>
      </c>
      <c r="C31" s="74">
        <v>100</v>
      </c>
      <c r="D31" s="74">
        <v>100</v>
      </c>
      <c r="E31" s="47">
        <v>117.092</v>
      </c>
      <c r="F31" s="47">
        <v>113.634</v>
      </c>
      <c r="G31" s="47">
        <v>122.226</v>
      </c>
      <c r="H31" s="47">
        <v>130.251</v>
      </c>
      <c r="I31" s="46">
        <v>128.547</v>
      </c>
      <c r="J31" s="46">
        <v>132.821</v>
      </c>
      <c r="K31" s="46">
        <v>126.10899999999999</v>
      </c>
      <c r="L31" s="46">
        <v>134.69200000000001</v>
      </c>
      <c r="M31" s="100">
        <f t="shared" si="3"/>
        <v>2.0205820151684373</v>
      </c>
      <c r="N31" s="70">
        <f>(L31/D31)*100</f>
        <v>134.69200000000001</v>
      </c>
      <c r="Q31" s="124"/>
      <c r="R31" s="124"/>
    </row>
    <row r="32" spans="1:18" ht="15">
      <c r="A32" s="45" t="s">
        <v>36</v>
      </c>
      <c r="B32" s="46">
        <v>15</v>
      </c>
      <c r="C32" s="74">
        <v>15</v>
      </c>
      <c r="D32" s="74">
        <v>15</v>
      </c>
      <c r="E32" s="47">
        <v>0</v>
      </c>
      <c r="F32" s="47">
        <v>0</v>
      </c>
      <c r="G32" s="47">
        <v>0</v>
      </c>
      <c r="H32" s="47">
        <v>0</v>
      </c>
      <c r="I32" s="46">
        <v>0</v>
      </c>
      <c r="J32" s="46">
        <v>0</v>
      </c>
      <c r="K32" s="46">
        <v>0</v>
      </c>
      <c r="L32" s="46">
        <v>0</v>
      </c>
      <c r="M32" s="100"/>
      <c r="N32" s="70">
        <f>(L32/D32)*100</f>
        <v>0</v>
      </c>
      <c r="Q32" s="124"/>
      <c r="R32" s="124"/>
    </row>
    <row r="33" spans="1:18" ht="15">
      <c r="A33" s="45" t="s">
        <v>37</v>
      </c>
      <c r="B33" s="46">
        <v>13.7</v>
      </c>
      <c r="C33" s="74">
        <v>15.5</v>
      </c>
      <c r="D33" s="74">
        <v>17.399999999999999</v>
      </c>
      <c r="E33" s="47">
        <v>0.35399999999999998</v>
      </c>
      <c r="F33" s="47">
        <v>0.05</v>
      </c>
      <c r="G33" s="47">
        <v>0</v>
      </c>
      <c r="H33" s="47">
        <v>0</v>
      </c>
      <c r="I33" s="46">
        <v>11.881</v>
      </c>
      <c r="J33" s="46">
        <v>12.34</v>
      </c>
      <c r="K33" s="46">
        <v>13.358000000000001</v>
      </c>
      <c r="L33" s="46">
        <v>14.454000000000001</v>
      </c>
      <c r="M33" s="100">
        <f>(POWER(L33/E33,1/7)-1)*100</f>
        <v>69.879386552543238</v>
      </c>
      <c r="N33" s="70">
        <f>(L33/D33)*100</f>
        <v>83.068965517241395</v>
      </c>
      <c r="Q33" s="124"/>
      <c r="R33" s="124"/>
    </row>
    <row r="34" spans="1:18" s="1" customFormat="1" ht="15">
      <c r="A34" s="83" t="s">
        <v>153</v>
      </c>
      <c r="B34" s="86">
        <f t="shared" ref="B34" si="7">SUM(B30:B33)</f>
        <v>399.7</v>
      </c>
      <c r="C34" s="86">
        <f>SUM(C30:C33)</f>
        <v>401.5</v>
      </c>
      <c r="D34" s="86">
        <f>SUM(D30:D33)</f>
        <v>403.4</v>
      </c>
      <c r="E34" s="86">
        <f t="shared" ref="E34:K34" si="8">SUM(E30:E33)</f>
        <v>284.77999999999997</v>
      </c>
      <c r="F34" s="86">
        <f t="shared" si="8"/>
        <v>307.65500000000003</v>
      </c>
      <c r="G34" s="86">
        <f t="shared" si="8"/>
        <v>350.86699999999996</v>
      </c>
      <c r="H34" s="86">
        <f t="shared" si="8"/>
        <v>358.08000000000004</v>
      </c>
      <c r="I34" s="86">
        <f t="shared" si="8"/>
        <v>353.33699999999999</v>
      </c>
      <c r="J34" s="86">
        <f t="shared" si="8"/>
        <v>382.63200000000001</v>
      </c>
      <c r="K34" s="86">
        <f t="shared" si="8"/>
        <v>344.85599999999999</v>
      </c>
      <c r="L34" s="86">
        <f>SUM(L30:L33)</f>
        <v>394.65000000000003</v>
      </c>
      <c r="M34" s="101">
        <f>(POWER(L34/E34,1/7)-1)*100</f>
        <v>4.7715168734965729</v>
      </c>
      <c r="N34" s="102">
        <f>(L34/D34)*100</f>
        <v>97.830937035200805</v>
      </c>
      <c r="P34" s="2"/>
      <c r="Q34" s="124"/>
      <c r="R34" s="124"/>
    </row>
    <row r="35" spans="1:18" ht="15">
      <c r="A35" s="174" t="s">
        <v>38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Q35" s="124"/>
      <c r="R35" s="124"/>
    </row>
    <row r="36" spans="1:18" ht="15">
      <c r="A36" s="45" t="s">
        <v>39</v>
      </c>
      <c r="B36" s="52">
        <v>544.79</v>
      </c>
      <c r="C36" s="68">
        <v>544.79</v>
      </c>
      <c r="D36" s="68">
        <v>586.79</v>
      </c>
      <c r="E36" s="53">
        <v>447.64499999999998</v>
      </c>
      <c r="F36" s="53">
        <v>451.52499999999998</v>
      </c>
      <c r="G36" s="53">
        <v>454.822</v>
      </c>
      <c r="H36" s="53">
        <v>413.50200000000001</v>
      </c>
      <c r="I36" s="54">
        <v>457.072</v>
      </c>
      <c r="J36" s="54">
        <v>462.30200000000002</v>
      </c>
      <c r="K36" s="54">
        <v>413.161</v>
      </c>
      <c r="L36" s="54">
        <v>478.97500000000002</v>
      </c>
      <c r="M36" s="100">
        <f>(POWER(L36/E36,1/7)-1)*100</f>
        <v>0.97108322939092329</v>
      </c>
      <c r="N36" s="70">
        <f>(L36/D36)*100</f>
        <v>81.626305833432752</v>
      </c>
      <c r="Q36" s="124"/>
      <c r="R36" s="124"/>
    </row>
    <row r="37" spans="1:18" ht="15">
      <c r="A37" s="45" t="s">
        <v>40</v>
      </c>
      <c r="B37" s="52">
        <v>135</v>
      </c>
      <c r="C37" s="68">
        <v>135</v>
      </c>
      <c r="D37" s="68">
        <v>135</v>
      </c>
      <c r="E37" s="53">
        <v>216.06299999999999</v>
      </c>
      <c r="F37" s="53">
        <v>291.29599999999999</v>
      </c>
      <c r="G37" s="53">
        <v>232.33600000000001</v>
      </c>
      <c r="H37" s="53">
        <v>301.18099999999998</v>
      </c>
      <c r="I37" s="54">
        <v>279.36500000000001</v>
      </c>
      <c r="J37" s="54">
        <v>318.08600000000001</v>
      </c>
      <c r="K37" s="54">
        <v>289.86200000000002</v>
      </c>
      <c r="L37" s="54">
        <v>329.39100000000002</v>
      </c>
      <c r="M37" s="100">
        <f t="shared" ref="M37" si="9">(POWER(L37/E37,1/7)-1)*100</f>
        <v>6.2090729534600042</v>
      </c>
      <c r="N37" s="70">
        <f>(L37/D37)*100</f>
        <v>243.99333333333334</v>
      </c>
      <c r="Q37" s="124"/>
      <c r="R37" s="124"/>
    </row>
    <row r="38" spans="1:18" s="1" customFormat="1" ht="15">
      <c r="A38" s="86" t="s">
        <v>153</v>
      </c>
      <c r="B38" s="86">
        <f t="shared" ref="B38" si="10">SUM(B36:B37)</f>
        <v>679.79</v>
      </c>
      <c r="C38" s="86">
        <f>SUM(C36:C37)</f>
        <v>679.79</v>
      </c>
      <c r="D38" s="86">
        <f>SUM(D36:D37)</f>
        <v>721.79</v>
      </c>
      <c r="E38" s="86">
        <f t="shared" ref="E38:K38" si="11">SUM(E36:E37)</f>
        <v>663.70799999999997</v>
      </c>
      <c r="F38" s="86">
        <f t="shared" si="11"/>
        <v>742.82099999999991</v>
      </c>
      <c r="G38" s="86">
        <f t="shared" si="11"/>
        <v>687.15800000000002</v>
      </c>
      <c r="H38" s="86">
        <f t="shared" si="11"/>
        <v>714.68299999999999</v>
      </c>
      <c r="I38" s="86">
        <f t="shared" si="11"/>
        <v>736.43700000000001</v>
      </c>
      <c r="J38" s="86">
        <f t="shared" si="11"/>
        <v>780.38800000000003</v>
      </c>
      <c r="K38" s="86">
        <f t="shared" si="11"/>
        <v>703.02300000000002</v>
      </c>
      <c r="L38" s="86">
        <f>SUM(L36:L37)</f>
        <v>808.36599999999999</v>
      </c>
      <c r="M38" s="101">
        <f>(POWER(L38/E38,1/7)-1)*100</f>
        <v>2.8567974601052093</v>
      </c>
      <c r="N38" s="102">
        <f>(L38/D38)*100</f>
        <v>111.9946244752629</v>
      </c>
      <c r="P38" s="2"/>
      <c r="Q38" s="124"/>
      <c r="R38" s="124"/>
    </row>
    <row r="39" spans="1:18" ht="15">
      <c r="A39" s="174" t="s">
        <v>41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Q39" s="124"/>
      <c r="R39" s="124"/>
    </row>
    <row r="40" spans="1:18" ht="15">
      <c r="A40" s="45" t="s">
        <v>42</v>
      </c>
      <c r="B40" s="52">
        <v>199</v>
      </c>
      <c r="C40" s="68">
        <v>199</v>
      </c>
      <c r="D40" s="68">
        <v>203</v>
      </c>
      <c r="E40" s="53">
        <v>117.773</v>
      </c>
      <c r="F40" s="53">
        <v>145.232</v>
      </c>
      <c r="G40" s="53">
        <v>148.18100000000001</v>
      </c>
      <c r="H40" s="53">
        <v>136.464</v>
      </c>
      <c r="I40" s="53">
        <v>121.93899999999999</v>
      </c>
      <c r="J40" s="53">
        <v>122.783</v>
      </c>
      <c r="K40" s="53">
        <v>148.93700000000001</v>
      </c>
      <c r="L40" s="53">
        <v>167.369</v>
      </c>
      <c r="M40" s="100">
        <f>(POWER(L40/E40,1/7)-1)*100</f>
        <v>5.1487667432544182</v>
      </c>
      <c r="N40" s="70">
        <f>(L40/D40)*100</f>
        <v>82.447783251231527</v>
      </c>
      <c r="Q40" s="124"/>
      <c r="R40" s="124"/>
    </row>
    <row r="41" spans="1:18" ht="15">
      <c r="A41" s="45" t="s">
        <v>154</v>
      </c>
      <c r="B41" s="52">
        <v>83.5</v>
      </c>
      <c r="C41" s="68">
        <v>83.5</v>
      </c>
      <c r="D41" s="68">
        <v>83.5</v>
      </c>
      <c r="E41" s="54">
        <v>21.541999999999998</v>
      </c>
      <c r="F41" s="54">
        <v>20.555</v>
      </c>
      <c r="G41" s="54">
        <v>21.523999999999997</v>
      </c>
      <c r="H41" s="54">
        <v>41.572000000000003</v>
      </c>
      <c r="I41" s="54">
        <v>55.384999999999998</v>
      </c>
      <c r="J41" s="54">
        <v>68.331999999999994</v>
      </c>
      <c r="K41" s="54">
        <v>68.733000000000004</v>
      </c>
      <c r="L41" s="54">
        <v>65.242000000000004</v>
      </c>
      <c r="M41" s="100">
        <f t="shared" ref="M41:M47" si="12">(POWER(L41/E41,1/7)-1)*100</f>
        <v>17.151741575448831</v>
      </c>
      <c r="N41" s="70">
        <f>(L41/D41)*100</f>
        <v>78.134131736526939</v>
      </c>
      <c r="Q41" s="124"/>
      <c r="R41" s="124"/>
    </row>
    <row r="42" spans="1:18" ht="15">
      <c r="A42" s="45" t="s">
        <v>43</v>
      </c>
      <c r="B42" s="52">
        <v>3.9</v>
      </c>
      <c r="C42" s="68">
        <v>3.9</v>
      </c>
      <c r="D42" s="68">
        <v>0</v>
      </c>
      <c r="E42" s="53">
        <v>0.28499999999999998</v>
      </c>
      <c r="F42" s="53">
        <v>0.02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100">
        <f t="shared" si="12"/>
        <v>-100</v>
      </c>
      <c r="N42" s="70"/>
      <c r="Q42" s="124"/>
      <c r="R42" s="124"/>
    </row>
    <row r="43" spans="1:18" ht="15">
      <c r="A43" s="45" t="s">
        <v>44</v>
      </c>
      <c r="B43" s="52">
        <v>167</v>
      </c>
      <c r="C43" s="68">
        <v>167</v>
      </c>
      <c r="D43" s="68">
        <v>167</v>
      </c>
      <c r="E43" s="53">
        <v>99.239000000000004</v>
      </c>
      <c r="F43" s="53">
        <v>114.687</v>
      </c>
      <c r="G43" s="53">
        <v>131.75800000000001</v>
      </c>
      <c r="H43" s="53">
        <v>133.785</v>
      </c>
      <c r="I43" s="53">
        <v>118.613</v>
      </c>
      <c r="J43" s="53">
        <v>121.747</v>
      </c>
      <c r="K43" s="53">
        <v>139.06700000000001</v>
      </c>
      <c r="L43" s="53">
        <v>128.864</v>
      </c>
      <c r="M43" s="100">
        <f>(POWER(L43/E43,1/7)-1)*100</f>
        <v>3.802313420418213</v>
      </c>
      <c r="N43" s="70">
        <f>(L43/D43)*100</f>
        <v>77.164071856287435</v>
      </c>
      <c r="Q43" s="124"/>
      <c r="R43" s="124"/>
    </row>
    <row r="44" spans="1:18" ht="15">
      <c r="A44" s="55" t="s">
        <v>45</v>
      </c>
      <c r="B44" s="52">
        <v>2558.5500000000002</v>
      </c>
      <c r="C44" s="68">
        <v>2622.55</v>
      </c>
      <c r="D44" s="68">
        <v>2586.3000000000002</v>
      </c>
      <c r="E44" s="53">
        <v>1548.704</v>
      </c>
      <c r="F44" s="53">
        <v>1424.595</v>
      </c>
      <c r="G44" s="53">
        <v>1271.087</v>
      </c>
      <c r="H44" s="53">
        <v>1344.6980000000001</v>
      </c>
      <c r="I44" s="53">
        <v>1208.99</v>
      </c>
      <c r="J44" s="53">
        <v>1365.925</v>
      </c>
      <c r="K44" s="53">
        <v>1254.3040000000001</v>
      </c>
      <c r="L44" s="53">
        <v>1048.913</v>
      </c>
      <c r="M44" s="100">
        <f t="shared" si="12"/>
        <v>-5.4145279954811105</v>
      </c>
      <c r="N44" s="70">
        <f>(L44/D44)*100</f>
        <v>40.556509298998563</v>
      </c>
      <c r="Q44" s="124"/>
      <c r="R44" s="124"/>
    </row>
    <row r="45" spans="1:18" ht="15">
      <c r="A45" s="55" t="s">
        <v>46</v>
      </c>
      <c r="B45" s="52">
        <v>20.3</v>
      </c>
      <c r="C45" s="68">
        <v>20.3</v>
      </c>
      <c r="D45" s="68">
        <v>20.3</v>
      </c>
      <c r="E45" s="53">
        <v>11.728</v>
      </c>
      <c r="F45" s="53">
        <v>13.723000000000001</v>
      </c>
      <c r="G45" s="53">
        <v>16.236000000000001</v>
      </c>
      <c r="H45" s="53">
        <v>15.109</v>
      </c>
      <c r="I45" s="53">
        <v>14.638</v>
      </c>
      <c r="J45" s="53">
        <v>18.896999999999998</v>
      </c>
      <c r="K45" s="53">
        <v>17.324000000000002</v>
      </c>
      <c r="L45" s="53">
        <v>14.212</v>
      </c>
      <c r="M45" s="100">
        <f t="shared" si="12"/>
        <v>2.7823986780076471</v>
      </c>
      <c r="N45" s="70">
        <f>(L45/D45)*100</f>
        <v>70.009852216748769</v>
      </c>
      <c r="Q45" s="124"/>
      <c r="R45" s="124"/>
    </row>
    <row r="46" spans="1:18" s="1" customFormat="1" ht="15">
      <c r="A46" s="83" t="s">
        <v>153</v>
      </c>
      <c r="B46" s="87">
        <f t="shared" ref="B46:D46" si="13">SUM(B40:B45)</f>
        <v>3032.2500000000005</v>
      </c>
      <c r="C46" s="87">
        <f t="shared" si="13"/>
        <v>3096.2500000000005</v>
      </c>
      <c r="D46" s="87">
        <f t="shared" si="13"/>
        <v>3060.1000000000004</v>
      </c>
      <c r="E46" s="87">
        <f>SUM(E40:E45)</f>
        <v>1799.271</v>
      </c>
      <c r="F46" s="87">
        <f t="shared" ref="F46:J46" si="14">SUM(F40:F45)</f>
        <v>1718.8119999999999</v>
      </c>
      <c r="G46" s="87">
        <f t="shared" si="14"/>
        <v>1588.7860000000001</v>
      </c>
      <c r="H46" s="87">
        <f t="shared" si="14"/>
        <v>1671.6280000000002</v>
      </c>
      <c r="I46" s="87">
        <f t="shared" si="14"/>
        <v>1519.5650000000001</v>
      </c>
      <c r="J46" s="87">
        <f t="shared" si="14"/>
        <v>1697.684</v>
      </c>
      <c r="K46" s="87">
        <f>SUM(K40:K45)</f>
        <v>1628.3650000000002</v>
      </c>
      <c r="L46" s="87">
        <f>SUM(L40:L45)</f>
        <v>1424.6</v>
      </c>
      <c r="M46" s="101">
        <f t="shared" si="12"/>
        <v>-3.280561700245288</v>
      </c>
      <c r="N46" s="102">
        <f>(L46/D46)*100</f>
        <v>46.55403418188947</v>
      </c>
      <c r="P46" s="2"/>
      <c r="Q46" s="124"/>
      <c r="R46" s="124"/>
    </row>
    <row r="47" spans="1:18" s="1" customFormat="1" ht="30">
      <c r="A47" s="90" t="s">
        <v>203</v>
      </c>
      <c r="B47" s="84">
        <f>B18+B28+B34+B38+B46</f>
        <v>21414.959000000006</v>
      </c>
      <c r="C47" s="84">
        <f>C18+C28+C34+C38+C46</f>
        <v>21567.159000000003</v>
      </c>
      <c r="D47" s="84">
        <f>D18+D28+D34+D38+D46</f>
        <v>21633.021000000001</v>
      </c>
      <c r="E47" s="84">
        <f>E18+E28+E34+E38+E46</f>
        <v>15510.254000000001</v>
      </c>
      <c r="F47" s="84">
        <f t="shared" ref="F47:I47" si="15">F18+F28+F34+F38+F46</f>
        <v>15670.337</v>
      </c>
      <c r="G47" s="84">
        <f t="shared" si="15"/>
        <v>16268.789999999999</v>
      </c>
      <c r="H47" s="84">
        <f t="shared" si="15"/>
        <v>19040.858000000004</v>
      </c>
      <c r="I47" s="84">
        <f t="shared" si="15"/>
        <v>17937.608</v>
      </c>
      <c r="J47" s="84">
        <f>J18+J28+J34+J38+J46</f>
        <v>19371.363000000005</v>
      </c>
      <c r="K47" s="84">
        <f>K18+K28+K34+K38+K46</f>
        <v>18135.407999999999</v>
      </c>
      <c r="L47" s="84">
        <f>L18+L28+L34+L38+L46</f>
        <v>19028.082000000002</v>
      </c>
      <c r="M47" s="102">
        <f t="shared" si="12"/>
        <v>2.9632637854080768</v>
      </c>
      <c r="N47" s="102">
        <f>(L47/D47)*100</f>
        <v>87.958505656699543</v>
      </c>
      <c r="P47" s="2"/>
      <c r="Q47" s="124"/>
      <c r="R47" s="124"/>
    </row>
    <row r="48" spans="1:18" ht="15">
      <c r="A48" s="175" t="s">
        <v>47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Q48" s="124"/>
      <c r="R48" s="124"/>
    </row>
    <row r="49" spans="1:18" ht="15">
      <c r="A49" s="176" t="s">
        <v>171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Q49" s="124"/>
      <c r="R49" s="124"/>
    </row>
    <row r="50" spans="1:18" ht="15">
      <c r="A50" s="45" t="s">
        <v>48</v>
      </c>
      <c r="B50" s="52">
        <v>24</v>
      </c>
      <c r="C50" s="68">
        <v>24</v>
      </c>
      <c r="D50" s="68">
        <v>24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100"/>
      <c r="N50" s="70">
        <f>(L50/D50)*100</f>
        <v>0</v>
      </c>
      <c r="Q50" s="124"/>
      <c r="R50" s="124"/>
    </row>
    <row r="51" spans="1:18" ht="15">
      <c r="A51" s="45" t="s">
        <v>49</v>
      </c>
      <c r="B51" s="52">
        <v>120</v>
      </c>
      <c r="C51" s="68">
        <v>120</v>
      </c>
      <c r="D51" s="68">
        <v>120</v>
      </c>
      <c r="E51" s="53">
        <v>86.960999999999999</v>
      </c>
      <c r="F51" s="53">
        <v>85.965000000000003</v>
      </c>
      <c r="G51" s="53">
        <v>92.561000000000007</v>
      </c>
      <c r="H51" s="53">
        <v>84.061999999999998</v>
      </c>
      <c r="I51" s="53">
        <v>80.405000000000001</v>
      </c>
      <c r="J51" s="53">
        <v>108.166</v>
      </c>
      <c r="K51" s="53">
        <v>129.636</v>
      </c>
      <c r="L51" s="53">
        <v>114.621</v>
      </c>
      <c r="M51" s="100">
        <f>(POWER(L51/E51,1/7)-1)*100</f>
        <v>4.0241649666370005</v>
      </c>
      <c r="N51" s="70">
        <f>(L51/D51)*100</f>
        <v>95.517499999999998</v>
      </c>
      <c r="Q51" s="124"/>
      <c r="R51" s="124"/>
    </row>
    <row r="52" spans="1:18" ht="15">
      <c r="A52" s="45" t="s">
        <v>50</v>
      </c>
      <c r="B52" s="52">
        <v>2210.6</v>
      </c>
      <c r="C52" s="68">
        <v>2210.6</v>
      </c>
      <c r="D52" s="68">
        <v>2335.6</v>
      </c>
      <c r="E52" s="53">
        <v>1110.4970000000001</v>
      </c>
      <c r="F52" s="53">
        <v>1132.654</v>
      </c>
      <c r="G52" s="53">
        <v>1159.759</v>
      </c>
      <c r="H52" s="53">
        <v>2007.778</v>
      </c>
      <c r="I52" s="53">
        <v>1981.9829999999999</v>
      </c>
      <c r="J52" s="53">
        <v>1990.162</v>
      </c>
      <c r="K52" s="53">
        <v>1656.1969999999999</v>
      </c>
      <c r="L52" s="53">
        <v>1683.6679999999999</v>
      </c>
      <c r="M52" s="100">
        <f t="shared" ref="M52:M54" si="16">(POWER(L52/E52,1/7)-1)*100</f>
        <v>6.1255287065621999</v>
      </c>
      <c r="N52" s="70">
        <f>(L52/D52)*100</f>
        <v>72.087172461037852</v>
      </c>
      <c r="Q52" s="124"/>
      <c r="R52" s="124"/>
    </row>
    <row r="53" spans="1:18" ht="15">
      <c r="A53" s="45" t="s">
        <v>51</v>
      </c>
      <c r="B53" s="52">
        <v>3873</v>
      </c>
      <c r="C53" s="68">
        <v>3873</v>
      </c>
      <c r="D53" s="68">
        <v>4020</v>
      </c>
      <c r="E53" s="53">
        <v>3390.556</v>
      </c>
      <c r="F53" s="53">
        <v>3492.4380000000001</v>
      </c>
      <c r="G53" s="53">
        <v>3404.9290000000001</v>
      </c>
      <c r="H53" s="53">
        <v>3267.0709999999999</v>
      </c>
      <c r="I53" s="53">
        <v>2996.76</v>
      </c>
      <c r="J53" s="53">
        <v>3383.3420000000001</v>
      </c>
      <c r="K53" s="53">
        <v>3202.201</v>
      </c>
      <c r="L53" s="53">
        <v>3157.9969999999998</v>
      </c>
      <c r="M53" s="100">
        <f t="shared" si="16"/>
        <v>-1.0099504552665062</v>
      </c>
      <c r="N53" s="70">
        <f>(L53/D53)*100</f>
        <v>78.557139303482586</v>
      </c>
      <c r="Q53" s="124"/>
      <c r="R53" s="124"/>
    </row>
    <row r="54" spans="1:18" s="1" customFormat="1" ht="15">
      <c r="A54" s="83" t="s">
        <v>153</v>
      </c>
      <c r="B54" s="87">
        <f t="shared" ref="B54" si="17">SUM(B50:B53)</f>
        <v>6227.6</v>
      </c>
      <c r="C54" s="87">
        <f>SUM(C50:C53)</f>
        <v>6227.6</v>
      </c>
      <c r="D54" s="87">
        <f>SUM(D50:D53)</f>
        <v>6499.6</v>
      </c>
      <c r="E54" s="87">
        <f t="shared" ref="E54:J54" si="18">SUM(E50:E53)</f>
        <v>4588.0140000000001</v>
      </c>
      <c r="F54" s="87">
        <f t="shared" si="18"/>
        <v>4711.0569999999998</v>
      </c>
      <c r="G54" s="87">
        <f t="shared" si="18"/>
        <v>4657.2489999999998</v>
      </c>
      <c r="H54" s="87">
        <f t="shared" si="18"/>
        <v>5358.9110000000001</v>
      </c>
      <c r="I54" s="87">
        <f t="shared" si="18"/>
        <v>5059.1480000000001</v>
      </c>
      <c r="J54" s="87">
        <f t="shared" si="18"/>
        <v>5481.67</v>
      </c>
      <c r="K54" s="87">
        <f>SUM(K50:K53)</f>
        <v>4988.0339999999997</v>
      </c>
      <c r="L54" s="87">
        <f>SUM(L50:L53)</f>
        <v>4956.2860000000001</v>
      </c>
      <c r="M54" s="101">
        <f t="shared" si="16"/>
        <v>1.1090970834006786</v>
      </c>
      <c r="N54" s="102">
        <f>(L54/D54)*100</f>
        <v>76.255246476706247</v>
      </c>
      <c r="P54" s="2"/>
      <c r="Q54" s="124"/>
      <c r="R54" s="124"/>
    </row>
    <row r="55" spans="1:18" ht="15">
      <c r="A55" s="176" t="s">
        <v>172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Q55" s="124"/>
      <c r="R55" s="124"/>
    </row>
    <row r="56" spans="1:18" ht="15">
      <c r="A56" s="177" t="s">
        <v>52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Q56" s="124"/>
      <c r="R56" s="124"/>
    </row>
    <row r="57" spans="1:18" ht="15">
      <c r="A57" s="45" t="s">
        <v>53</v>
      </c>
      <c r="B57" s="52">
        <v>552</v>
      </c>
      <c r="C57" s="68">
        <v>552</v>
      </c>
      <c r="D57" s="68">
        <v>552</v>
      </c>
      <c r="E57" s="53">
        <v>347.35500000000002</v>
      </c>
      <c r="F57" s="53">
        <v>332.37599999999998</v>
      </c>
      <c r="G57" s="53">
        <v>385.75900000000001</v>
      </c>
      <c r="H57" s="53">
        <v>481.01400000000001</v>
      </c>
      <c r="I57" s="53">
        <v>458.79899999999998</v>
      </c>
      <c r="J57" s="53">
        <v>477.40199999999999</v>
      </c>
      <c r="K57" s="53">
        <v>429.43200000000002</v>
      </c>
      <c r="L57" s="53">
        <v>509.02100000000002</v>
      </c>
      <c r="M57" s="100">
        <f>(POWER(L57/E57,1/7)-1)*100</f>
        <v>5.6109326450741071</v>
      </c>
      <c r="N57" s="70">
        <f>(L57/D57)*100</f>
        <v>92.21394927536231</v>
      </c>
      <c r="Q57" s="124"/>
      <c r="R57" s="124"/>
    </row>
    <row r="58" spans="1:18" ht="15">
      <c r="A58" s="45" t="s">
        <v>54</v>
      </c>
      <c r="B58" s="52">
        <v>7147.3</v>
      </c>
      <c r="C58" s="68">
        <v>7147.3</v>
      </c>
      <c r="D58" s="68">
        <v>7147.3</v>
      </c>
      <c r="E58" s="53">
        <v>4021.732</v>
      </c>
      <c r="F58" s="53">
        <v>4222.683</v>
      </c>
      <c r="G58" s="53">
        <v>3831.89</v>
      </c>
      <c r="H58" s="53">
        <v>6466.7529999999997</v>
      </c>
      <c r="I58" s="53">
        <v>6364.8879999999999</v>
      </c>
      <c r="J58" s="53">
        <v>6414.52</v>
      </c>
      <c r="K58" s="53">
        <v>5802.6130000000003</v>
      </c>
      <c r="L58" s="53">
        <v>6057.9650000000001</v>
      </c>
      <c r="M58" s="100">
        <f t="shared" ref="M58:M59" si="19">(POWER(L58/E58,1/7)-1)*100</f>
        <v>6.0269413943134564</v>
      </c>
      <c r="N58" s="70">
        <f>(L58/D58)*100</f>
        <v>84.75879003259972</v>
      </c>
      <c r="Q58" s="124"/>
      <c r="R58" s="124"/>
    </row>
    <row r="59" spans="1:18" ht="15">
      <c r="A59" s="45" t="s">
        <v>55</v>
      </c>
      <c r="B59" s="52">
        <v>5190.3779999999997</v>
      </c>
      <c r="C59" s="68">
        <v>5190.3779999999997</v>
      </c>
      <c r="D59" s="68">
        <v>6180.7030000000004</v>
      </c>
      <c r="E59" s="53">
        <v>4425.2070000000003</v>
      </c>
      <c r="F59" s="53">
        <v>4457.9059999999999</v>
      </c>
      <c r="G59" s="53">
        <v>4639.5309999999999</v>
      </c>
      <c r="H59" s="53">
        <v>4887.6180000000004</v>
      </c>
      <c r="I59" s="53">
        <v>5215.7579999999998</v>
      </c>
      <c r="J59" s="53">
        <v>5635.1019999999999</v>
      </c>
      <c r="K59" s="53">
        <v>5064</v>
      </c>
      <c r="L59" s="53">
        <v>5833.9759999999997</v>
      </c>
      <c r="M59" s="100">
        <f t="shared" si="19"/>
        <v>4.0272918212467479</v>
      </c>
      <c r="N59" s="70">
        <f>(L59/D59)*100</f>
        <v>94.390168885319355</v>
      </c>
      <c r="Q59" s="124"/>
      <c r="R59" s="124"/>
    </row>
    <row r="60" spans="1:18" s="1" customFormat="1" ht="15">
      <c r="A60" s="83" t="s">
        <v>153</v>
      </c>
      <c r="B60" s="87">
        <f t="shared" ref="B60" si="20">SUM(B57:B59)</f>
        <v>12889.678</v>
      </c>
      <c r="C60" s="87">
        <f>SUM(C57:C59)</f>
        <v>12889.678</v>
      </c>
      <c r="D60" s="87">
        <f>SUM(D57:D59)</f>
        <v>13880.003000000001</v>
      </c>
      <c r="E60" s="87">
        <f t="shared" ref="E60:J60" si="21">SUM(E57:E59)</f>
        <v>8794.2939999999999</v>
      </c>
      <c r="F60" s="87">
        <f t="shared" si="21"/>
        <v>9012.9650000000001</v>
      </c>
      <c r="G60" s="87">
        <f t="shared" si="21"/>
        <v>8857.18</v>
      </c>
      <c r="H60" s="87">
        <f t="shared" si="21"/>
        <v>11835.385</v>
      </c>
      <c r="I60" s="87">
        <f t="shared" si="21"/>
        <v>12039.445</v>
      </c>
      <c r="J60" s="87">
        <f t="shared" si="21"/>
        <v>12527.024000000001</v>
      </c>
      <c r="K60" s="87">
        <f>SUM(K57:K59)</f>
        <v>11296.045</v>
      </c>
      <c r="L60" s="87">
        <f>SUM(L57:L59)</f>
        <v>12400.962</v>
      </c>
      <c r="M60" s="101">
        <f>(POWER(L60/E60,1/7)-1)*100</f>
        <v>5.0321018909285753</v>
      </c>
      <c r="N60" s="102">
        <f>(L60/D60)*100</f>
        <v>89.344087317560366</v>
      </c>
      <c r="P60" s="2"/>
      <c r="Q60" s="124"/>
      <c r="R60" s="124"/>
    </row>
    <row r="61" spans="1:18" ht="15">
      <c r="A61" s="177" t="s">
        <v>56</v>
      </c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Q61" s="124"/>
      <c r="R61" s="124"/>
    </row>
    <row r="62" spans="1:18" ht="15">
      <c r="A62" s="45" t="s">
        <v>57</v>
      </c>
      <c r="B62" s="52">
        <v>1884.346</v>
      </c>
      <c r="C62" s="68">
        <v>1884.346</v>
      </c>
      <c r="D62" s="68">
        <v>1943.018</v>
      </c>
      <c r="E62" s="53">
        <v>1332.0419999999999</v>
      </c>
      <c r="F62" s="53">
        <v>1318.0309999999999</v>
      </c>
      <c r="G62" s="53">
        <v>1414.5630000000001</v>
      </c>
      <c r="H62" s="53">
        <v>1346.2370000000001</v>
      </c>
      <c r="I62" s="53">
        <v>1407.866</v>
      </c>
      <c r="J62" s="53">
        <v>1427.55</v>
      </c>
      <c r="K62" s="53">
        <v>1156.5989999999999</v>
      </c>
      <c r="L62" s="53">
        <v>1291.923</v>
      </c>
      <c r="M62" s="100">
        <f>(POWER(L62/E62,1/7)-1)*100</f>
        <v>-0.43592275915521617</v>
      </c>
      <c r="N62" s="70">
        <f t="shared" ref="N62:N68" si="22">(L62/D62)*100</f>
        <v>66.490531739798598</v>
      </c>
      <c r="Q62" s="124"/>
      <c r="R62" s="124"/>
    </row>
    <row r="63" spans="1:18" ht="15">
      <c r="A63" s="45" t="s">
        <v>58</v>
      </c>
      <c r="B63" s="52">
        <v>898.33299999999997</v>
      </c>
      <c r="C63" s="68">
        <v>898.33299999999997</v>
      </c>
      <c r="D63" s="68">
        <v>898.33299999999997</v>
      </c>
      <c r="E63" s="53">
        <v>296.03300000000002</v>
      </c>
      <c r="F63" s="53">
        <v>271.35199999999998</v>
      </c>
      <c r="G63" s="53">
        <v>249.05</v>
      </c>
      <c r="H63" s="53">
        <v>269.62599999999998</v>
      </c>
      <c r="I63" s="53">
        <v>146.68299999999999</v>
      </c>
      <c r="J63" s="53">
        <v>160.86699999999999</v>
      </c>
      <c r="K63" s="53">
        <v>45.433999999999997</v>
      </c>
      <c r="L63" s="53">
        <v>53.037999999999997</v>
      </c>
      <c r="M63" s="100">
        <f t="shared" ref="M63:M68" si="23">(POWER(L63/E63,1/7)-1)*100</f>
        <v>-21.779425418300679</v>
      </c>
      <c r="N63" s="70">
        <f t="shared" si="22"/>
        <v>5.9040467176425668</v>
      </c>
      <c r="Q63" s="124"/>
      <c r="R63" s="124"/>
    </row>
    <row r="64" spans="1:18" ht="15">
      <c r="A64" s="45" t="s">
        <v>59</v>
      </c>
      <c r="B64" s="52">
        <v>511</v>
      </c>
      <c r="C64" s="68">
        <v>511</v>
      </c>
      <c r="D64" s="68">
        <v>511</v>
      </c>
      <c r="E64" s="53">
        <v>444.87799999999999</v>
      </c>
      <c r="F64" s="53">
        <v>447.755</v>
      </c>
      <c r="G64" s="53">
        <v>406.30200000000002</v>
      </c>
      <c r="H64" s="53">
        <v>386.39100000000002</v>
      </c>
      <c r="I64" s="53">
        <v>522.11599999999999</v>
      </c>
      <c r="J64" s="53">
        <v>511.15</v>
      </c>
      <c r="K64" s="53">
        <v>408.36799999999999</v>
      </c>
      <c r="L64" s="53">
        <v>343.19099999999997</v>
      </c>
      <c r="M64" s="100">
        <f t="shared" si="23"/>
        <v>-3.6394478018104581</v>
      </c>
      <c r="N64" s="70">
        <f t="shared" si="22"/>
        <v>67.160665362035218</v>
      </c>
      <c r="Q64" s="124"/>
      <c r="R64" s="124"/>
    </row>
    <row r="65" spans="1:18" ht="15">
      <c r="A65" s="45" t="s">
        <v>60</v>
      </c>
      <c r="B65" s="52">
        <v>288.26799999999997</v>
      </c>
      <c r="C65" s="68">
        <v>288.26799999999997</v>
      </c>
      <c r="D65" s="68">
        <v>288.26799999999997</v>
      </c>
      <c r="E65" s="53">
        <v>126.76</v>
      </c>
      <c r="F65" s="53">
        <v>106.941</v>
      </c>
      <c r="G65" s="53">
        <v>141.13900000000001</v>
      </c>
      <c r="H65" s="53">
        <v>140.16</v>
      </c>
      <c r="I65" s="53">
        <v>113.985</v>
      </c>
      <c r="J65" s="53">
        <v>115.65600000000001</v>
      </c>
      <c r="K65" s="53">
        <v>112.502</v>
      </c>
      <c r="L65" s="53">
        <v>131.727</v>
      </c>
      <c r="M65" s="100">
        <f t="shared" si="23"/>
        <v>0.55059687648415512</v>
      </c>
      <c r="N65" s="70">
        <f t="shared" si="22"/>
        <v>45.696018982335893</v>
      </c>
      <c r="Q65" s="124"/>
      <c r="R65" s="124"/>
    </row>
    <row r="66" spans="1:18" ht="15">
      <c r="A66" s="45" t="s">
        <v>61</v>
      </c>
      <c r="B66" s="52">
        <v>3821.7</v>
      </c>
      <c r="C66" s="68">
        <v>3821.7</v>
      </c>
      <c r="D66" s="68">
        <v>3919.7</v>
      </c>
      <c r="E66" s="53">
        <v>3161.3020000000001</v>
      </c>
      <c r="F66" s="53">
        <v>3194.52</v>
      </c>
      <c r="G66" s="53">
        <v>3331.8110000000001</v>
      </c>
      <c r="H66" s="53">
        <v>2782.33</v>
      </c>
      <c r="I66" s="53">
        <v>2614.2130000000002</v>
      </c>
      <c r="J66" s="53">
        <v>2461.944</v>
      </c>
      <c r="K66" s="53">
        <v>1638.8720000000001</v>
      </c>
      <c r="L66" s="53">
        <v>1417.326</v>
      </c>
      <c r="M66" s="100">
        <f t="shared" si="23"/>
        <v>-10.827876319883778</v>
      </c>
      <c r="N66" s="70">
        <f t="shared" si="22"/>
        <v>36.159042783886527</v>
      </c>
      <c r="Q66" s="124"/>
      <c r="R66" s="124"/>
    </row>
    <row r="67" spans="1:18" s="1" customFormat="1" ht="15">
      <c r="A67" s="83" t="s">
        <v>153</v>
      </c>
      <c r="B67" s="87">
        <f t="shared" ref="B67" si="24">SUM(B62:B66)</f>
        <v>7403.6469999999999</v>
      </c>
      <c r="C67" s="87">
        <f>SUM(C62:C66)</f>
        <v>7403.6469999999999</v>
      </c>
      <c r="D67" s="87">
        <f>SUM(D62:D66)</f>
        <v>7560.3189999999995</v>
      </c>
      <c r="E67" s="87">
        <f t="shared" ref="E67:J67" si="25">SUM(E62:E66)</f>
        <v>5361.0150000000003</v>
      </c>
      <c r="F67" s="87">
        <f t="shared" si="25"/>
        <v>5338.5990000000002</v>
      </c>
      <c r="G67" s="87">
        <f t="shared" si="25"/>
        <v>5542.8649999999998</v>
      </c>
      <c r="H67" s="87">
        <f t="shared" si="25"/>
        <v>4924.7440000000006</v>
      </c>
      <c r="I67" s="87">
        <f t="shared" si="25"/>
        <v>4804.8630000000003</v>
      </c>
      <c r="J67" s="87">
        <f t="shared" si="25"/>
        <v>4677.1669999999995</v>
      </c>
      <c r="K67" s="87">
        <f>SUM(K62:K66)</f>
        <v>3361.7749999999996</v>
      </c>
      <c r="L67" s="87">
        <f>SUM(L62:L66)</f>
        <v>3237.2049999999999</v>
      </c>
      <c r="M67" s="101">
        <f t="shared" si="23"/>
        <v>-6.9527994248991032</v>
      </c>
      <c r="N67" s="102">
        <f t="shared" si="22"/>
        <v>42.818365203902111</v>
      </c>
      <c r="P67" s="2"/>
      <c r="Q67" s="124"/>
      <c r="R67" s="124"/>
    </row>
    <row r="68" spans="1:18" s="1" customFormat="1" ht="15">
      <c r="A68" s="90" t="s">
        <v>196</v>
      </c>
      <c r="B68" s="88">
        <f t="shared" ref="B68:J68" si="26">B67+B60+B54</f>
        <v>26520.925000000003</v>
      </c>
      <c r="C68" s="88">
        <f>C67+C60+C54</f>
        <v>26520.925000000003</v>
      </c>
      <c r="D68" s="88">
        <f>D67+D60+D54</f>
        <v>27939.921999999999</v>
      </c>
      <c r="E68" s="88">
        <f t="shared" si="26"/>
        <v>18743.323</v>
      </c>
      <c r="F68" s="88">
        <f t="shared" si="26"/>
        <v>19062.620999999999</v>
      </c>
      <c r="G68" s="88">
        <f t="shared" si="26"/>
        <v>19057.294000000002</v>
      </c>
      <c r="H68" s="88">
        <f t="shared" si="26"/>
        <v>22119.040000000001</v>
      </c>
      <c r="I68" s="88">
        <f t="shared" si="26"/>
        <v>21903.456000000002</v>
      </c>
      <c r="J68" s="88">
        <f t="shared" si="26"/>
        <v>22685.860999999997</v>
      </c>
      <c r="K68" s="88">
        <f>K67+K60+K54</f>
        <v>19645.853999999999</v>
      </c>
      <c r="L68" s="88">
        <f>L67+L60+L54</f>
        <v>20594.453000000001</v>
      </c>
      <c r="M68" s="101">
        <f t="shared" si="23"/>
        <v>1.3545807904027152</v>
      </c>
      <c r="N68" s="102">
        <f t="shared" si="22"/>
        <v>73.709772704447786</v>
      </c>
      <c r="P68" s="2"/>
      <c r="Q68" s="124"/>
      <c r="R68" s="124"/>
    </row>
    <row r="69" spans="1:18" ht="15">
      <c r="A69" s="175" t="s">
        <v>62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Q69" s="124"/>
      <c r="R69" s="124"/>
    </row>
    <row r="70" spans="1:18" ht="15">
      <c r="A70" s="45" t="s">
        <v>63</v>
      </c>
      <c r="B70" s="52">
        <v>170.904</v>
      </c>
      <c r="C70" s="68">
        <v>170.904</v>
      </c>
      <c r="D70" s="68">
        <v>187.08</v>
      </c>
      <c r="E70" s="53">
        <v>108.241</v>
      </c>
      <c r="F70" s="53">
        <v>105.69799999999999</v>
      </c>
      <c r="G70" s="53">
        <v>107.407</v>
      </c>
      <c r="H70" s="53">
        <v>167.73500000000001</v>
      </c>
      <c r="I70" s="53">
        <v>172.32599999999999</v>
      </c>
      <c r="J70" s="53">
        <v>173.71299999999999</v>
      </c>
      <c r="K70" s="53">
        <v>141.75899999999999</v>
      </c>
      <c r="L70" s="53">
        <v>147.26400000000001</v>
      </c>
      <c r="M70" s="100">
        <f>(POWER(L70/E70,1/7)-1)*100</f>
        <v>4.4962451428104844</v>
      </c>
      <c r="N70" s="70">
        <f t="shared" ref="N70:N75" si="27">(L70/D70)*100</f>
        <v>78.717126363053239</v>
      </c>
      <c r="Q70" s="124"/>
      <c r="R70" s="124"/>
    </row>
    <row r="71" spans="1:18" ht="15">
      <c r="A71" s="45" t="s">
        <v>64</v>
      </c>
      <c r="B71" s="52">
        <v>9.5</v>
      </c>
      <c r="C71" s="68">
        <v>9.5</v>
      </c>
      <c r="D71" s="68">
        <v>9.5</v>
      </c>
      <c r="E71" s="53">
        <v>0</v>
      </c>
      <c r="F71" s="53">
        <v>0.20799999999999999</v>
      </c>
      <c r="G71" s="53">
        <v>4.0720000000000001</v>
      </c>
      <c r="H71" s="53">
        <v>6.0419999999999998</v>
      </c>
      <c r="I71" s="53">
        <v>2.927</v>
      </c>
      <c r="J71" s="53">
        <v>5.66</v>
      </c>
      <c r="K71" s="53">
        <v>3.169</v>
      </c>
      <c r="L71" s="53">
        <v>6.0000000000000001E-3</v>
      </c>
      <c r="M71" s="100"/>
      <c r="N71" s="70">
        <f t="shared" si="27"/>
        <v>6.3157894736842107E-2</v>
      </c>
      <c r="Q71" s="124"/>
      <c r="R71" s="124"/>
    </row>
    <row r="72" spans="1:18" ht="15">
      <c r="A72" s="45" t="s">
        <v>65</v>
      </c>
      <c r="B72" s="52">
        <v>593.20000000000005</v>
      </c>
      <c r="C72" s="68">
        <v>593.20000000000005</v>
      </c>
      <c r="D72" s="68">
        <v>569</v>
      </c>
      <c r="E72" s="53">
        <v>282.56900000000002</v>
      </c>
      <c r="F72" s="53">
        <v>282.34699999999998</v>
      </c>
      <c r="G72" s="53">
        <v>339.20400000000001</v>
      </c>
      <c r="H72" s="53">
        <v>345.29399999999998</v>
      </c>
      <c r="I72" s="53">
        <v>326.24200000000002</v>
      </c>
      <c r="J72" s="53">
        <v>366.95499999999998</v>
      </c>
      <c r="K72" s="53">
        <v>398.62299999999999</v>
      </c>
      <c r="L72" s="53">
        <v>380.20400000000001</v>
      </c>
      <c r="M72" s="100">
        <f t="shared" ref="M72:M90" si="28">(POWER(L72/E72,1/7)-1)*100</f>
        <v>4.3309511479258767</v>
      </c>
      <c r="N72" s="70">
        <f t="shared" si="27"/>
        <v>66.819683655536039</v>
      </c>
      <c r="Q72" s="124"/>
      <c r="R72" s="124"/>
    </row>
    <row r="73" spans="1:18" ht="15">
      <c r="A73" s="45" t="s">
        <v>66</v>
      </c>
      <c r="B73" s="52">
        <v>176</v>
      </c>
      <c r="C73" s="68">
        <v>176</v>
      </c>
      <c r="D73" s="68">
        <v>176</v>
      </c>
      <c r="E73" s="53">
        <v>12.465</v>
      </c>
      <c r="F73" s="53">
        <v>17.388000000000002</v>
      </c>
      <c r="G73" s="53">
        <v>21.693000000000001</v>
      </c>
      <c r="H73" s="53">
        <v>16.440000000000001</v>
      </c>
      <c r="I73" s="53">
        <v>20.285</v>
      </c>
      <c r="J73" s="53">
        <v>38.286000000000001</v>
      </c>
      <c r="K73" s="53">
        <v>42.426000000000002</v>
      </c>
      <c r="L73" s="53">
        <v>41.868000000000002</v>
      </c>
      <c r="M73" s="100">
        <f t="shared" si="28"/>
        <v>18.896751884171191</v>
      </c>
      <c r="N73" s="70">
        <f t="shared" si="27"/>
        <v>23.788636363636364</v>
      </c>
      <c r="Q73" s="124"/>
      <c r="R73" s="124"/>
    </row>
    <row r="74" spans="1:18" ht="15">
      <c r="A74" s="57" t="s">
        <v>129</v>
      </c>
      <c r="B74" s="52">
        <v>110.2</v>
      </c>
      <c r="C74" s="68">
        <v>110.2</v>
      </c>
      <c r="D74" s="68">
        <v>110.2</v>
      </c>
      <c r="E74" s="53">
        <v>45.593000000000004</v>
      </c>
      <c r="F74" s="53">
        <v>56.640999999999998</v>
      </c>
      <c r="G74" s="53">
        <v>58.892000000000003</v>
      </c>
      <c r="H74" s="53">
        <v>48.747999999999998</v>
      </c>
      <c r="I74" s="53">
        <v>49.671999999999997</v>
      </c>
      <c r="J74" s="53">
        <v>91.260999999999996</v>
      </c>
      <c r="K74" s="53">
        <v>90.221000000000004</v>
      </c>
      <c r="L74" s="53">
        <v>101.517</v>
      </c>
      <c r="M74" s="100">
        <f t="shared" si="28"/>
        <v>12.114799258520836</v>
      </c>
      <c r="N74" s="70">
        <f t="shared" si="27"/>
        <v>92.120689655172399</v>
      </c>
      <c r="Q74" s="124"/>
      <c r="R74" s="124"/>
    </row>
    <row r="75" spans="1:18" ht="15">
      <c r="A75" s="45" t="s">
        <v>67</v>
      </c>
      <c r="B75" s="52">
        <v>541.29999999999995</v>
      </c>
      <c r="C75" s="68">
        <v>541.29999999999995</v>
      </c>
      <c r="D75" s="68">
        <v>572.29999999999995</v>
      </c>
      <c r="E75" s="53">
        <v>791.25699999999995</v>
      </c>
      <c r="F75" s="53">
        <v>777.97900000000004</v>
      </c>
      <c r="G75" s="53">
        <v>803.61800000000005</v>
      </c>
      <c r="H75" s="53">
        <v>874.46799999999996</v>
      </c>
      <c r="I75" s="53">
        <v>799.21900000000005</v>
      </c>
      <c r="J75" s="53">
        <v>813.08199999999999</v>
      </c>
      <c r="K75" s="53">
        <v>849.30499999999995</v>
      </c>
      <c r="L75" s="53">
        <v>792.33</v>
      </c>
      <c r="M75" s="100">
        <f t="shared" si="28"/>
        <v>1.9361181448207532E-2</v>
      </c>
      <c r="N75" s="70">
        <f t="shared" si="27"/>
        <v>138.44661890616811</v>
      </c>
      <c r="Q75" s="124"/>
      <c r="R75" s="124"/>
    </row>
    <row r="76" spans="1:18" ht="15">
      <c r="A76" s="57" t="s">
        <v>69</v>
      </c>
      <c r="B76" s="52">
        <v>0</v>
      </c>
      <c r="C76" s="68">
        <v>0</v>
      </c>
      <c r="D76" s="68">
        <v>0</v>
      </c>
      <c r="E76" s="53">
        <v>0.60599999999999998</v>
      </c>
      <c r="F76" s="53">
        <v>0.57699999999999996</v>
      </c>
      <c r="G76" s="53">
        <v>1.292</v>
      </c>
      <c r="H76" s="53">
        <v>6.2450000000000001</v>
      </c>
      <c r="I76" s="53">
        <v>6.0860000000000003</v>
      </c>
      <c r="J76" s="53">
        <v>7.5460000000000003</v>
      </c>
      <c r="K76" s="53">
        <v>7.9269999999999996</v>
      </c>
      <c r="L76" s="53">
        <v>7.585</v>
      </c>
      <c r="M76" s="100">
        <f t="shared" si="28"/>
        <v>43.477327996458889</v>
      </c>
      <c r="N76" s="70"/>
      <c r="Q76" s="124"/>
      <c r="R76" s="124"/>
    </row>
    <row r="77" spans="1:18" ht="15">
      <c r="A77" s="45" t="s">
        <v>70</v>
      </c>
      <c r="B77" s="52">
        <v>0</v>
      </c>
      <c r="C77" s="68">
        <v>0</v>
      </c>
      <c r="D77" s="68">
        <v>0</v>
      </c>
      <c r="E77" s="53">
        <v>0.154</v>
      </c>
      <c r="F77" s="53">
        <v>8.7999999999999995E-2</v>
      </c>
      <c r="G77" s="53">
        <v>0.115</v>
      </c>
      <c r="H77" s="53">
        <v>0.107</v>
      </c>
      <c r="I77" s="53">
        <v>0</v>
      </c>
      <c r="J77" s="53">
        <v>0</v>
      </c>
      <c r="K77" s="53">
        <v>0</v>
      </c>
      <c r="L77" s="53">
        <v>0</v>
      </c>
      <c r="M77" s="100">
        <f t="shared" si="28"/>
        <v>-100</v>
      </c>
      <c r="N77" s="70"/>
      <c r="Q77" s="124"/>
      <c r="R77" s="124"/>
    </row>
    <row r="78" spans="1:18" ht="15">
      <c r="A78" s="45" t="s">
        <v>71</v>
      </c>
      <c r="B78" s="52">
        <v>51</v>
      </c>
      <c r="C78" s="68">
        <v>51</v>
      </c>
      <c r="D78" s="68">
        <v>51</v>
      </c>
      <c r="E78" s="53">
        <v>29.338000000000001</v>
      </c>
      <c r="F78" s="53">
        <v>35.996000000000002</v>
      </c>
      <c r="G78" s="53">
        <v>35.122</v>
      </c>
      <c r="H78" s="53">
        <v>34.563000000000002</v>
      </c>
      <c r="I78" s="53">
        <v>44.415999999999997</v>
      </c>
      <c r="J78" s="53">
        <v>49.923000000000002</v>
      </c>
      <c r="K78" s="53">
        <v>49.232999999999997</v>
      </c>
      <c r="L78" s="53">
        <v>45.223999999999997</v>
      </c>
      <c r="M78" s="100">
        <f t="shared" si="28"/>
        <v>6.3771504526802802</v>
      </c>
      <c r="N78" s="70">
        <f t="shared" ref="N78:N90" si="29">(L78/D78)*100</f>
        <v>88.674509803921566</v>
      </c>
      <c r="Q78" s="124"/>
      <c r="R78" s="124"/>
    </row>
    <row r="79" spans="1:18" ht="15">
      <c r="A79" s="45" t="s">
        <v>72</v>
      </c>
      <c r="B79" s="52">
        <v>22</v>
      </c>
      <c r="C79" s="68">
        <v>22</v>
      </c>
      <c r="D79" s="68">
        <v>22</v>
      </c>
      <c r="E79" s="53">
        <v>16.344999999999999</v>
      </c>
      <c r="F79" s="53">
        <v>17.638999999999999</v>
      </c>
      <c r="G79" s="53">
        <v>19.129000000000001</v>
      </c>
      <c r="H79" s="53">
        <v>19.507999999999999</v>
      </c>
      <c r="I79" s="53">
        <v>19.704999999999998</v>
      </c>
      <c r="J79" s="53">
        <v>20.542999999999999</v>
      </c>
      <c r="K79" s="53">
        <v>21.323</v>
      </c>
      <c r="L79" s="53">
        <v>21.2</v>
      </c>
      <c r="M79" s="100">
        <f t="shared" si="28"/>
        <v>3.7853007113386239</v>
      </c>
      <c r="N79" s="70">
        <f t="shared" si="29"/>
        <v>96.36363636363636</v>
      </c>
      <c r="Q79" s="124"/>
      <c r="R79" s="124"/>
    </row>
    <row r="80" spans="1:18" ht="15">
      <c r="A80" s="45" t="s">
        <v>73</v>
      </c>
      <c r="B80" s="52">
        <v>12</v>
      </c>
      <c r="C80" s="68">
        <v>12</v>
      </c>
      <c r="D80" s="68">
        <v>12</v>
      </c>
      <c r="E80" s="53">
        <v>0</v>
      </c>
      <c r="F80" s="53">
        <v>0</v>
      </c>
      <c r="G80" s="53">
        <v>0</v>
      </c>
      <c r="H80" s="53">
        <v>0</v>
      </c>
      <c r="I80" s="53">
        <v>2.9609999999999999</v>
      </c>
      <c r="J80" s="53">
        <v>7.3449999999999998</v>
      </c>
      <c r="K80" s="53">
        <v>9.5389999999999997</v>
      </c>
      <c r="L80" s="53">
        <v>15.611000000000001</v>
      </c>
      <c r="M80" s="100"/>
      <c r="N80" s="70">
        <f t="shared" si="29"/>
        <v>130.09166666666667</v>
      </c>
      <c r="Q80" s="124"/>
      <c r="R80" s="124"/>
    </row>
    <row r="81" spans="1:27" ht="15">
      <c r="A81" s="45" t="s">
        <v>74</v>
      </c>
      <c r="B81" s="52">
        <v>34</v>
      </c>
      <c r="C81" s="68">
        <v>34</v>
      </c>
      <c r="D81" s="68">
        <v>34</v>
      </c>
      <c r="E81" s="53">
        <v>0</v>
      </c>
      <c r="F81" s="53">
        <v>0</v>
      </c>
      <c r="G81" s="53">
        <v>0</v>
      </c>
      <c r="H81" s="53">
        <v>16.434999999999999</v>
      </c>
      <c r="I81" s="53">
        <v>12.879</v>
      </c>
      <c r="J81" s="53">
        <v>16.547000000000001</v>
      </c>
      <c r="K81" s="53">
        <v>19.007000000000001</v>
      </c>
      <c r="L81" s="53">
        <v>24.969000000000001</v>
      </c>
      <c r="M81" s="100"/>
      <c r="N81" s="70">
        <f t="shared" si="29"/>
        <v>73.438235294117646</v>
      </c>
      <c r="Q81" s="124"/>
      <c r="R81" s="124"/>
    </row>
    <row r="82" spans="1:27" ht="15">
      <c r="A82" s="45" t="s">
        <v>75</v>
      </c>
      <c r="B82" s="52">
        <v>4.375</v>
      </c>
      <c r="C82" s="68">
        <v>4.375</v>
      </c>
      <c r="D82" s="68">
        <v>4.375</v>
      </c>
      <c r="E82" s="53">
        <v>0.54</v>
      </c>
      <c r="F82" s="53">
        <v>2.8290000000000002</v>
      </c>
      <c r="G82" s="53">
        <v>3.9940000000000002</v>
      </c>
      <c r="H82" s="53">
        <v>1.7070000000000001</v>
      </c>
      <c r="I82" s="53">
        <v>0</v>
      </c>
      <c r="J82" s="53">
        <v>0</v>
      </c>
      <c r="K82" s="53">
        <v>0</v>
      </c>
      <c r="L82" s="53">
        <v>0</v>
      </c>
      <c r="M82" s="100">
        <f t="shared" si="28"/>
        <v>-100</v>
      </c>
      <c r="N82" s="70">
        <f t="shared" si="29"/>
        <v>0</v>
      </c>
      <c r="Q82" s="124"/>
      <c r="R82" s="124"/>
    </row>
    <row r="83" spans="1:27" ht="15">
      <c r="A83" s="45" t="s">
        <v>76</v>
      </c>
      <c r="B83" s="52">
        <v>9.8000000000000007</v>
      </c>
      <c r="C83" s="68">
        <v>9.8000000000000007</v>
      </c>
      <c r="D83" s="68">
        <v>9.8000000000000007</v>
      </c>
      <c r="E83" s="53">
        <v>1.9630000000000001</v>
      </c>
      <c r="F83" s="53">
        <v>2.2280000000000002</v>
      </c>
      <c r="G83" s="53">
        <v>2.206</v>
      </c>
      <c r="H83" s="53">
        <v>1.712</v>
      </c>
      <c r="I83" s="53">
        <v>2.0710000000000002</v>
      </c>
      <c r="J83" s="53">
        <v>3.9689999999999999</v>
      </c>
      <c r="K83" s="53">
        <v>5.7839999999999998</v>
      </c>
      <c r="L83" s="53">
        <v>5.8209999999999997</v>
      </c>
      <c r="M83" s="100">
        <f t="shared" si="28"/>
        <v>16.799131714580785</v>
      </c>
      <c r="N83" s="70">
        <f t="shared" si="29"/>
        <v>59.397959183673464</v>
      </c>
      <c r="Q83" s="124"/>
      <c r="R83" s="124"/>
    </row>
    <row r="84" spans="1:27" ht="15">
      <c r="A84" s="57" t="s">
        <v>77</v>
      </c>
      <c r="B84" s="52">
        <v>291.60000000000002</v>
      </c>
      <c r="C84" s="68">
        <v>291.60000000000002</v>
      </c>
      <c r="D84" s="68">
        <v>291.60000000000002</v>
      </c>
      <c r="E84" s="53">
        <v>437.17099999999999</v>
      </c>
      <c r="F84" s="53">
        <v>339.202</v>
      </c>
      <c r="G84" s="53">
        <v>380.25700000000001</v>
      </c>
      <c r="H84" s="53">
        <v>413.33100000000002</v>
      </c>
      <c r="I84" s="53">
        <v>433.41699999999997</v>
      </c>
      <c r="J84" s="53">
        <v>444.565</v>
      </c>
      <c r="K84" s="53">
        <v>393.52100000000002</v>
      </c>
      <c r="L84" s="53">
        <v>448.47199999999998</v>
      </c>
      <c r="M84" s="100">
        <f t="shared" si="28"/>
        <v>0.36526298416277303</v>
      </c>
      <c r="N84" s="70">
        <f t="shared" si="29"/>
        <v>153.79698216735252</v>
      </c>
      <c r="Q84" s="124"/>
      <c r="R84" s="124"/>
    </row>
    <row r="85" spans="1:27" ht="15">
      <c r="A85" s="57" t="s">
        <v>78</v>
      </c>
      <c r="B85" s="52">
        <v>401.90600000000001</v>
      </c>
      <c r="C85" s="68">
        <v>401.90600000000001</v>
      </c>
      <c r="D85" s="68">
        <v>401.90600000000001</v>
      </c>
      <c r="E85" s="53">
        <v>296.07100000000003</v>
      </c>
      <c r="F85" s="53">
        <v>290.01100000000002</v>
      </c>
      <c r="G85" s="53">
        <v>275.06799999999998</v>
      </c>
      <c r="H85" s="53">
        <v>269.64100000000002</v>
      </c>
      <c r="I85" s="53">
        <v>292.964</v>
      </c>
      <c r="J85" s="53">
        <v>339.61700000000002</v>
      </c>
      <c r="K85" s="53">
        <v>330.15499999999997</v>
      </c>
      <c r="L85" s="53">
        <v>342.34899999999999</v>
      </c>
      <c r="M85" s="100">
        <f t="shared" si="28"/>
        <v>2.0964064330873944</v>
      </c>
      <c r="N85" s="70">
        <f t="shared" si="29"/>
        <v>85.18136081571312</v>
      </c>
      <c r="Q85" s="124"/>
      <c r="R85" s="124"/>
    </row>
    <row r="86" spans="1:27" ht="15">
      <c r="A86" s="57" t="s">
        <v>188</v>
      </c>
      <c r="B86" s="52">
        <v>30</v>
      </c>
      <c r="C86" s="52">
        <v>30</v>
      </c>
      <c r="D86" s="52">
        <v>30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100"/>
      <c r="N86" s="70">
        <f t="shared" si="29"/>
        <v>0</v>
      </c>
      <c r="Q86" s="124"/>
      <c r="R86" s="124"/>
    </row>
    <row r="87" spans="1:27" ht="15">
      <c r="A87" s="57" t="s">
        <v>80</v>
      </c>
      <c r="B87" s="56">
        <v>70.2</v>
      </c>
      <c r="C87" s="68">
        <v>70.2</v>
      </c>
      <c r="D87" s="68">
        <v>70.2</v>
      </c>
      <c r="E87" s="53">
        <v>72.468000000000004</v>
      </c>
      <c r="F87" s="53">
        <v>71.832999999999998</v>
      </c>
      <c r="G87" s="53">
        <v>58.265999999999998</v>
      </c>
      <c r="H87" s="53">
        <v>60.505000000000003</v>
      </c>
      <c r="I87" s="53">
        <v>55.314</v>
      </c>
      <c r="J87" s="53">
        <v>65.126999999999995</v>
      </c>
      <c r="K87" s="53">
        <v>48.780999999999999</v>
      </c>
      <c r="L87" s="53">
        <v>60.491</v>
      </c>
      <c r="M87" s="100">
        <f t="shared" si="28"/>
        <v>-2.5477053210608891</v>
      </c>
      <c r="N87" s="70">
        <f t="shared" si="29"/>
        <v>86.169515669515661</v>
      </c>
      <c r="Q87" s="124"/>
      <c r="R87" s="124"/>
    </row>
    <row r="88" spans="1:27" ht="15">
      <c r="A88" s="57" t="s">
        <v>81</v>
      </c>
      <c r="B88" s="56">
        <v>148.52699999999999</v>
      </c>
      <c r="C88" s="68">
        <v>163.02699999999999</v>
      </c>
      <c r="D88" s="68">
        <v>163.02699999999999</v>
      </c>
      <c r="E88" s="53">
        <v>78.718999999999994</v>
      </c>
      <c r="F88" s="53">
        <v>79.433000000000007</v>
      </c>
      <c r="G88" s="53">
        <v>82.129000000000005</v>
      </c>
      <c r="H88" s="53">
        <v>81.751999999999995</v>
      </c>
      <c r="I88" s="53">
        <v>77.831000000000003</v>
      </c>
      <c r="J88" s="53">
        <v>87.153999999999996</v>
      </c>
      <c r="K88" s="53">
        <v>99.834000000000003</v>
      </c>
      <c r="L88" s="53">
        <v>103.092</v>
      </c>
      <c r="M88" s="100">
        <f t="shared" si="28"/>
        <v>3.9285951245399353</v>
      </c>
      <c r="N88" s="70">
        <f t="shared" si="29"/>
        <v>63.236151067001181</v>
      </c>
      <c r="Q88" s="124"/>
      <c r="R88" s="124"/>
    </row>
    <row r="89" spans="1:27" ht="15">
      <c r="A89" s="83" t="s">
        <v>153</v>
      </c>
      <c r="B89" s="89">
        <f>SUM(B70:B88)</f>
        <v>2676.5119999999997</v>
      </c>
      <c r="C89" s="89">
        <f>SUM(C70:C88)</f>
        <v>2691.0119999999997</v>
      </c>
      <c r="D89" s="89">
        <f>SUM(D70:D88)</f>
        <v>2713.9879999999998</v>
      </c>
      <c r="E89" s="89">
        <f t="shared" ref="E89:L89" si="30">SUM(E70:E88)</f>
        <v>2173.5</v>
      </c>
      <c r="F89" s="89">
        <f t="shared" si="30"/>
        <v>2080.0970000000002</v>
      </c>
      <c r="G89" s="89">
        <f t="shared" si="30"/>
        <v>2192.4639999999995</v>
      </c>
      <c r="H89" s="89">
        <f t="shared" si="30"/>
        <v>2364.2330000000002</v>
      </c>
      <c r="I89" s="89">
        <f t="shared" si="30"/>
        <v>2318.3149999999996</v>
      </c>
      <c r="J89" s="89">
        <f t="shared" si="30"/>
        <v>2531.2930000000001</v>
      </c>
      <c r="K89" s="89">
        <f t="shared" si="30"/>
        <v>2510.607</v>
      </c>
      <c r="L89" s="89">
        <f t="shared" si="30"/>
        <v>2538.0030000000006</v>
      </c>
      <c r="M89" s="101">
        <f t="shared" si="28"/>
        <v>2.2395493765857255</v>
      </c>
      <c r="N89" s="102">
        <f t="shared" si="29"/>
        <v>93.515630872354663</v>
      </c>
      <c r="Q89" s="124"/>
      <c r="R89" s="124"/>
    </row>
    <row r="90" spans="1:27" ht="18.75" customHeight="1">
      <c r="A90" s="91" t="s">
        <v>195</v>
      </c>
      <c r="B90" s="89">
        <f>B89+B68+B47</f>
        <v>50612.396000000008</v>
      </c>
      <c r="C90" s="89">
        <f t="shared" ref="C90:L90" si="31">C89+C68+C47</f>
        <v>50779.096000000005</v>
      </c>
      <c r="D90" s="89">
        <f>D89+D68+D47</f>
        <v>52286.930999999997</v>
      </c>
      <c r="E90" s="89">
        <f t="shared" si="31"/>
        <v>36427.077000000005</v>
      </c>
      <c r="F90" s="89">
        <f t="shared" si="31"/>
        <v>36813.055</v>
      </c>
      <c r="G90" s="89">
        <f t="shared" si="31"/>
        <v>37518.548000000003</v>
      </c>
      <c r="H90" s="89">
        <f t="shared" si="31"/>
        <v>43524.131000000008</v>
      </c>
      <c r="I90" s="89">
        <f t="shared" si="31"/>
        <v>42159.379000000001</v>
      </c>
      <c r="J90" s="89">
        <f t="shared" si="31"/>
        <v>44588.517000000007</v>
      </c>
      <c r="K90" s="89">
        <f t="shared" si="31"/>
        <v>40291.868999999999</v>
      </c>
      <c r="L90" s="89">
        <f t="shared" si="31"/>
        <v>42160.538</v>
      </c>
      <c r="M90" s="101">
        <f t="shared" si="28"/>
        <v>2.1101305590206287</v>
      </c>
      <c r="N90" s="102">
        <f t="shared" si="29"/>
        <v>80.633032372850494</v>
      </c>
      <c r="Q90" s="124"/>
      <c r="R90" s="124"/>
    </row>
    <row r="91" spans="1:27" ht="15">
      <c r="A91" s="173" t="s">
        <v>157</v>
      </c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</row>
    <row r="92" spans="1:27" ht="15">
      <c r="A92" s="172" t="s">
        <v>159</v>
      </c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</row>
    <row r="93" spans="1:27" ht="15">
      <c r="A93" s="172" t="s">
        <v>182</v>
      </c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</row>
    <row r="94" spans="1:27" ht="15"/>
  </sheetData>
  <mergeCells count="21">
    <mergeCell ref="A2:N2"/>
    <mergeCell ref="A3:A4"/>
    <mergeCell ref="M3:M4"/>
    <mergeCell ref="N3:N4"/>
    <mergeCell ref="B3:D3"/>
    <mergeCell ref="E3:L3"/>
    <mergeCell ref="A6:N6"/>
    <mergeCell ref="A7:N7"/>
    <mergeCell ref="A19:N19"/>
    <mergeCell ref="A29:N29"/>
    <mergeCell ref="A35:N35"/>
    <mergeCell ref="A92:N92"/>
    <mergeCell ref="A93:N93"/>
    <mergeCell ref="A91:N91"/>
    <mergeCell ref="A39:N39"/>
    <mergeCell ref="A48:N48"/>
    <mergeCell ref="A49:N49"/>
    <mergeCell ref="A55:N55"/>
    <mergeCell ref="A56:N56"/>
    <mergeCell ref="A61:N61"/>
    <mergeCell ref="A69:N69"/>
  </mergeCells>
  <printOptions horizontalCentered="1"/>
  <pageMargins left="0.74803149606299213" right="0.74803149606299213" top="0.74803149606299213" bottom="0.74803149606299213" header="0.31496062992125984" footer="0.31496062992125984"/>
  <pageSetup paperSize="9" scale="85" firstPageNumber="81" fitToHeight="0" orientation="landscape" useFirstPageNumber="1" r:id="rId1"/>
  <headerFooter>
    <oddFooter xml:space="preserve">&amp;R
</oddFooter>
    <evenFooter>&amp;C&amp;P</even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72310095-E935-4568-A76B-A35E378F23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M1:M4 M20:M27 M29:M33 M35:M37 M39:M45 M48:M1048576 M6:M17</xm:sqref>
        </x14:conditionalFormatting>
        <x14:conditionalFormatting xmlns:xm="http://schemas.microsoft.com/office/excel/2006/main">
          <x14:cfRule type="iconSet" priority="2" id="{06371CC9-A9C2-4923-8574-7EF90A92C3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M18</xm:sqref>
        </x14:conditionalFormatting>
        <x14:conditionalFormatting xmlns:xm="http://schemas.microsoft.com/office/excel/2006/main">
          <x14:cfRule type="iconSet" priority="1" id="{55A47BCA-3533-4359-AA4F-D9B0F6A7DD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M19</xm:sqref>
        </x14:conditionalFormatting>
        <x14:conditionalFormatting xmlns:xm="http://schemas.microsoft.com/office/excel/2006/main">
          <x14:cfRule type="iconSet" priority="3" id="{31B1F4BB-0F69-4CBB-935F-AB6C7DCB23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M28</xm:sqref>
        </x14:conditionalFormatting>
        <x14:conditionalFormatting xmlns:xm="http://schemas.microsoft.com/office/excel/2006/main">
          <x14:cfRule type="iconSet" priority="4" id="{6BECC1F0-7C12-498E-AAA7-20A22CCFDA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M34</xm:sqref>
        </x14:conditionalFormatting>
        <x14:conditionalFormatting xmlns:xm="http://schemas.microsoft.com/office/excel/2006/main">
          <x14:cfRule type="iconSet" priority="5" id="{CE3D4D07-5804-4971-AFCE-57B5A5D2EB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M38</xm:sqref>
        </x14:conditionalFormatting>
        <x14:conditionalFormatting xmlns:xm="http://schemas.microsoft.com/office/excel/2006/main">
          <x14:cfRule type="iconSet" priority="6" id="{45739AB5-1133-438E-9B92-BAA35F1E7D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M46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22"/>
  <sheetViews>
    <sheetView zoomScale="90" zoomScaleNormal="90" zoomScaleSheetLayoutView="100" workbookViewId="0">
      <selection activeCell="S10" sqref="S10"/>
    </sheetView>
  </sheetViews>
  <sheetFormatPr defaultRowHeight="15"/>
  <cols>
    <col min="1" max="1" width="45.5703125" style="24" customWidth="1"/>
    <col min="2" max="7" width="9.140625" style="24"/>
    <col min="9" max="9" width="7.7109375" bestFit="1" customWidth="1"/>
  </cols>
  <sheetData>
    <row r="1" spans="1:27">
      <c r="A1" s="132" t="s">
        <v>191</v>
      </c>
      <c r="B1" s="132"/>
      <c r="C1" s="132"/>
      <c r="D1" s="132"/>
      <c r="E1" s="132"/>
      <c r="F1" s="132"/>
      <c r="G1" s="132"/>
      <c r="H1" s="134"/>
      <c r="I1" s="134"/>
    </row>
    <row r="2" spans="1:27" ht="16.149999999999999" customHeight="1">
      <c r="A2" s="184" t="s">
        <v>0</v>
      </c>
      <c r="B2" s="184"/>
      <c r="C2" s="184"/>
      <c r="D2" s="184"/>
      <c r="E2" s="184"/>
      <c r="F2" s="184"/>
      <c r="G2" s="184"/>
      <c r="H2" s="184"/>
      <c r="I2" s="184"/>
    </row>
    <row r="3" spans="1:27">
      <c r="A3" s="36" t="s">
        <v>173</v>
      </c>
      <c r="B3" s="26" t="s">
        <v>3</v>
      </c>
      <c r="C3" s="26" t="s">
        <v>4</v>
      </c>
      <c r="D3" s="26" t="s">
        <v>5</v>
      </c>
      <c r="E3" s="37" t="s">
        <v>6</v>
      </c>
      <c r="F3" s="37" t="s">
        <v>142</v>
      </c>
      <c r="G3" s="37" t="s">
        <v>143</v>
      </c>
      <c r="H3" s="37" t="s">
        <v>144</v>
      </c>
      <c r="I3" s="37" t="s">
        <v>189</v>
      </c>
    </row>
    <row r="4" spans="1:27">
      <c r="A4" s="63">
        <v>1</v>
      </c>
      <c r="B4" s="63">
        <v>2</v>
      </c>
      <c r="C4" s="63">
        <v>3</v>
      </c>
      <c r="D4" s="63">
        <v>4</v>
      </c>
      <c r="E4" s="63">
        <v>5</v>
      </c>
      <c r="F4" s="63">
        <v>6</v>
      </c>
      <c r="G4" s="63">
        <v>7</v>
      </c>
      <c r="H4" s="63">
        <v>8</v>
      </c>
      <c r="I4" s="63">
        <v>9</v>
      </c>
    </row>
    <row r="5" spans="1:27" ht="24" customHeight="1">
      <c r="A5" s="183" t="s">
        <v>82</v>
      </c>
      <c r="B5" s="183"/>
      <c r="C5" s="183"/>
      <c r="D5" s="183"/>
      <c r="E5" s="183"/>
      <c r="F5" s="183"/>
      <c r="G5" s="183"/>
      <c r="H5" s="183"/>
      <c r="I5" s="183"/>
    </row>
    <row r="6" spans="1:27" ht="24" customHeight="1">
      <c r="A6" s="116" t="s">
        <v>83</v>
      </c>
      <c r="B6" s="117">
        <v>4393.43</v>
      </c>
      <c r="C6" s="117">
        <v>4379.2150000000001</v>
      </c>
      <c r="D6" s="117">
        <v>4439.6260000000002</v>
      </c>
      <c r="E6" s="117">
        <v>4521.3090000000002</v>
      </c>
      <c r="F6" s="118">
        <v>4528.8829999999998</v>
      </c>
      <c r="G6" s="119">
        <v>4483.2190000000001</v>
      </c>
      <c r="H6" s="106">
        <v>4495.7190000000001</v>
      </c>
      <c r="I6" s="106">
        <v>4497.8310000000001</v>
      </c>
    </row>
    <row r="7" spans="1:27" ht="24" customHeight="1">
      <c r="A7" s="67" t="s">
        <v>84</v>
      </c>
      <c r="B7" s="38">
        <v>10109.9</v>
      </c>
      <c r="C7" s="38">
        <v>10112.4</v>
      </c>
      <c r="D7" s="38">
        <v>10114.799999999999</v>
      </c>
      <c r="E7" s="38">
        <v>12754.2</v>
      </c>
      <c r="F7" s="39">
        <v>12799.2</v>
      </c>
      <c r="G7" s="40">
        <v>12820</v>
      </c>
      <c r="H7" s="75">
        <v>12893.9</v>
      </c>
      <c r="I7" s="75">
        <v>12949.9</v>
      </c>
    </row>
    <row r="8" spans="1:27" ht="24" customHeight="1">
      <c r="A8" s="67" t="s">
        <v>85</v>
      </c>
      <c r="B8" s="38">
        <v>425.3</v>
      </c>
      <c r="C8" s="38">
        <v>425.3</v>
      </c>
      <c r="D8" s="38">
        <v>425.3</v>
      </c>
      <c r="E8" s="38">
        <v>411.3</v>
      </c>
      <c r="F8" s="39">
        <v>405.7</v>
      </c>
      <c r="G8" s="40">
        <v>399.7</v>
      </c>
      <c r="H8" s="75">
        <v>401.5</v>
      </c>
      <c r="I8" s="75">
        <v>403.4</v>
      </c>
    </row>
    <row r="9" spans="1:27" ht="24" customHeight="1">
      <c r="A9" s="67" t="s">
        <v>86</v>
      </c>
      <c r="B9" s="38">
        <v>687.4</v>
      </c>
      <c r="C9" s="38">
        <v>687.4</v>
      </c>
      <c r="D9" s="38">
        <v>687.4</v>
      </c>
      <c r="E9" s="38">
        <v>679.79</v>
      </c>
      <c r="F9" s="39">
        <v>679.79</v>
      </c>
      <c r="G9" s="40">
        <v>679.79</v>
      </c>
      <c r="H9" s="75">
        <v>679.79</v>
      </c>
      <c r="I9" s="75">
        <v>721.79</v>
      </c>
    </row>
    <row r="10" spans="1:27" ht="24" customHeight="1">
      <c r="A10" s="67" t="s">
        <v>87</v>
      </c>
      <c r="B10" s="38">
        <v>2944.56</v>
      </c>
      <c r="C10" s="38">
        <v>2947.16</v>
      </c>
      <c r="D10" s="38">
        <v>2963.16</v>
      </c>
      <c r="E10" s="38">
        <v>2919.2</v>
      </c>
      <c r="F10" s="39">
        <v>3046.25</v>
      </c>
      <c r="G10" s="40">
        <v>3032.25</v>
      </c>
      <c r="H10" s="75">
        <v>3096.25</v>
      </c>
      <c r="I10" s="75">
        <v>3060.1</v>
      </c>
    </row>
    <row r="11" spans="1:27" ht="24" customHeight="1">
      <c r="A11" s="36" t="s">
        <v>204</v>
      </c>
      <c r="B11" s="41">
        <f t="shared" ref="B11:E11" si="0">SUM(B6:B10)</f>
        <v>18560.59</v>
      </c>
      <c r="C11" s="41">
        <f t="shared" si="0"/>
        <v>18551.474999999999</v>
      </c>
      <c r="D11" s="41">
        <f t="shared" si="0"/>
        <v>18630.286</v>
      </c>
      <c r="E11" s="41">
        <f t="shared" si="0"/>
        <v>21285.799000000003</v>
      </c>
      <c r="F11" s="41">
        <f>SUM(F6:F10)</f>
        <v>21459.823</v>
      </c>
      <c r="G11" s="41">
        <f t="shared" ref="G11:H11" si="1">SUM(G6:G10)</f>
        <v>21414.959000000003</v>
      </c>
      <c r="H11" s="41">
        <f t="shared" si="1"/>
        <v>21567.159</v>
      </c>
      <c r="I11" s="41">
        <f>SUM(I6:I10)</f>
        <v>21633.021000000001</v>
      </c>
    </row>
    <row r="12" spans="1:27" ht="24" customHeight="1">
      <c r="A12" s="183" t="s">
        <v>88</v>
      </c>
      <c r="B12" s="183"/>
      <c r="C12" s="183"/>
      <c r="D12" s="183"/>
      <c r="E12" s="183"/>
      <c r="F12" s="183"/>
      <c r="G12" s="183"/>
      <c r="H12" s="183"/>
      <c r="I12" s="183"/>
    </row>
    <row r="13" spans="1:27" ht="24" customHeight="1">
      <c r="A13" s="116" t="s">
        <v>89</v>
      </c>
      <c r="B13" s="117">
        <v>5067.3999999999996</v>
      </c>
      <c r="C13" s="117">
        <v>5187.3999999999996</v>
      </c>
      <c r="D13" s="117">
        <v>5187.3999999999996</v>
      </c>
      <c r="E13" s="117">
        <v>5885.1</v>
      </c>
      <c r="F13" s="120">
        <v>6227.6</v>
      </c>
      <c r="G13" s="118">
        <v>6227.6</v>
      </c>
      <c r="H13" s="106">
        <v>6227.6</v>
      </c>
      <c r="I13" s="106">
        <v>6499.6</v>
      </c>
    </row>
    <row r="14" spans="1:27" ht="24" customHeight="1">
      <c r="A14" s="67" t="s">
        <v>90</v>
      </c>
      <c r="B14" s="38">
        <v>9682.9179999999997</v>
      </c>
      <c r="C14" s="38">
        <v>9682.9179999999997</v>
      </c>
      <c r="D14" s="38">
        <v>9682.8780000000006</v>
      </c>
      <c r="E14" s="38">
        <v>12889.678</v>
      </c>
      <c r="F14" s="42">
        <v>12889.678</v>
      </c>
      <c r="G14" s="39">
        <v>12889.678</v>
      </c>
      <c r="H14" s="75">
        <v>12889.678</v>
      </c>
      <c r="I14" s="75">
        <v>13880.003000000001</v>
      </c>
    </row>
    <row r="15" spans="1:27" ht="24" customHeight="1">
      <c r="A15" s="67" t="s">
        <v>91</v>
      </c>
      <c r="B15" s="38">
        <v>6304.6469999999999</v>
      </c>
      <c r="C15" s="38">
        <v>6304.6469999999999</v>
      </c>
      <c r="D15" s="38">
        <v>6304.6469999999999</v>
      </c>
      <c r="E15" s="38">
        <v>6459.6469999999999</v>
      </c>
      <c r="F15" s="42">
        <v>7403.6469999999999</v>
      </c>
      <c r="G15" s="39">
        <v>7403.6469999999999</v>
      </c>
      <c r="H15" s="75">
        <v>7403.6469999999999</v>
      </c>
      <c r="I15" s="75">
        <v>7560.3190000000004</v>
      </c>
      <c r="T15" s="4"/>
      <c r="U15" s="4"/>
      <c r="V15" s="4"/>
      <c r="W15" s="4"/>
      <c r="X15" s="4"/>
      <c r="Y15" s="4"/>
      <c r="Z15" s="4"/>
      <c r="AA15" s="4"/>
    </row>
    <row r="16" spans="1:27" ht="24" customHeight="1">
      <c r="A16" s="36" t="s">
        <v>194</v>
      </c>
      <c r="B16" s="43">
        <f>SUM(B13:B15)</f>
        <v>21054.965</v>
      </c>
      <c r="C16" s="43">
        <f t="shared" ref="C16:I16" si="2">SUM(C13:C15)</f>
        <v>21174.965</v>
      </c>
      <c r="D16" s="43">
        <f t="shared" si="2"/>
        <v>21174.924999999999</v>
      </c>
      <c r="E16" s="43">
        <f t="shared" si="2"/>
        <v>25234.424999999999</v>
      </c>
      <c r="F16" s="43">
        <f t="shared" si="2"/>
        <v>26520.924999999999</v>
      </c>
      <c r="G16" s="43">
        <f t="shared" si="2"/>
        <v>26520.924999999999</v>
      </c>
      <c r="H16" s="43">
        <f t="shared" si="2"/>
        <v>26520.924999999999</v>
      </c>
      <c r="I16" s="43">
        <f t="shared" si="2"/>
        <v>27939.922000000002</v>
      </c>
      <c r="T16" s="4"/>
      <c r="U16" s="4"/>
      <c r="V16" s="4"/>
      <c r="W16" s="4"/>
      <c r="X16" s="4"/>
      <c r="Y16" s="4"/>
      <c r="Z16" s="4"/>
      <c r="AA16" s="4"/>
    </row>
    <row r="17" spans="1:27" ht="24" customHeight="1">
      <c r="A17" s="36" t="s">
        <v>92</v>
      </c>
      <c r="B17" s="43">
        <v>2272.6930000000002</v>
      </c>
      <c r="C17" s="43">
        <v>2271.4929999999999</v>
      </c>
      <c r="D17" s="43">
        <v>2271.4929999999999</v>
      </c>
      <c r="E17" s="43">
        <v>2413.087</v>
      </c>
      <c r="F17" s="44">
        <v>2458.0120000000002</v>
      </c>
      <c r="G17" s="41">
        <v>2676.5120000000002</v>
      </c>
      <c r="H17" s="75">
        <v>2691.0120000000002</v>
      </c>
      <c r="I17" s="75">
        <v>2713.9879999999998</v>
      </c>
      <c r="T17" s="4"/>
      <c r="U17" s="4"/>
      <c r="V17" s="4"/>
      <c r="W17" s="4"/>
      <c r="X17" s="4"/>
      <c r="Y17" s="4"/>
      <c r="Z17" s="4"/>
      <c r="AA17" s="4"/>
    </row>
    <row r="18" spans="1:27" ht="24" customHeight="1">
      <c r="A18" s="36" t="s">
        <v>174</v>
      </c>
      <c r="B18" s="43">
        <f>B17+B16+B11</f>
        <v>41888.248</v>
      </c>
      <c r="C18" s="43">
        <f t="shared" ref="C18:F18" si="3">C17+C16+C11</f>
        <v>41997.932999999997</v>
      </c>
      <c r="D18" s="43">
        <f t="shared" si="3"/>
        <v>42076.703999999998</v>
      </c>
      <c r="E18" s="43">
        <f>E17+E16+E11</f>
        <v>48933.311000000002</v>
      </c>
      <c r="F18" s="43">
        <f t="shared" si="3"/>
        <v>50438.759999999995</v>
      </c>
      <c r="G18" s="43">
        <f>G17+G16+G11</f>
        <v>50612.396000000001</v>
      </c>
      <c r="H18" s="43">
        <f>H17+H16+H11</f>
        <v>50779.095999999998</v>
      </c>
      <c r="I18" s="43">
        <f>I17+I16+I11</f>
        <v>52286.931000000004</v>
      </c>
      <c r="T18" s="4"/>
      <c r="U18" s="4"/>
      <c r="V18" s="4"/>
      <c r="W18" s="4"/>
      <c r="X18" s="4"/>
      <c r="Y18" s="4"/>
      <c r="Z18" s="4"/>
      <c r="AA18" s="4"/>
    </row>
    <row r="19" spans="1:27" ht="37.5" customHeight="1">
      <c r="A19" s="185" t="s">
        <v>158</v>
      </c>
      <c r="B19" s="185"/>
      <c r="C19" s="185"/>
      <c r="D19" s="185"/>
      <c r="E19" s="185"/>
      <c r="F19" s="185"/>
      <c r="G19" s="185"/>
      <c r="H19" s="185"/>
      <c r="I19" s="185"/>
      <c r="K19" s="4"/>
      <c r="L19" s="4"/>
      <c r="M19" s="4"/>
      <c r="N19" s="4"/>
      <c r="O19" s="4"/>
      <c r="P19" s="4"/>
      <c r="Q19" s="4"/>
      <c r="R19" s="4"/>
    </row>
    <row r="20" spans="1:27">
      <c r="C20" s="25"/>
      <c r="D20" s="25"/>
      <c r="E20" s="25"/>
      <c r="F20" s="25"/>
      <c r="G20" s="25"/>
    </row>
    <row r="21" spans="1:27">
      <c r="H21" s="24"/>
    </row>
    <row r="22" spans="1:27">
      <c r="H22" s="24"/>
    </row>
  </sheetData>
  <mergeCells count="4">
    <mergeCell ref="A5:I5"/>
    <mergeCell ref="A12:I12"/>
    <mergeCell ref="A2:I2"/>
    <mergeCell ref="A19:I1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102"/>
  <sheetViews>
    <sheetView zoomScale="90" zoomScaleNormal="90" zoomScaleSheetLayoutView="100" workbookViewId="0">
      <selection activeCell="T24" sqref="T24"/>
    </sheetView>
  </sheetViews>
  <sheetFormatPr defaultColWidth="9.140625" defaultRowHeight="15"/>
  <cols>
    <col min="1" max="1" width="39.28515625" style="82" customWidth="1"/>
    <col min="2" max="7" width="9.42578125" style="82" customWidth="1"/>
    <col min="8" max="16384" width="9.140625" style="82"/>
  </cols>
  <sheetData>
    <row r="1" spans="1:27">
      <c r="A1" s="186" t="s">
        <v>192</v>
      </c>
      <c r="B1" s="186"/>
      <c r="C1" s="186"/>
      <c r="D1" s="186"/>
      <c r="E1" s="186"/>
      <c r="F1" s="186"/>
      <c r="G1" s="186"/>
      <c r="H1" s="186"/>
      <c r="I1" s="186"/>
    </row>
    <row r="2" spans="1:27" ht="18.75" customHeight="1">
      <c r="A2" s="193" t="s">
        <v>0</v>
      </c>
      <c r="B2" s="193"/>
      <c r="C2" s="193"/>
      <c r="D2" s="193"/>
      <c r="E2" s="193"/>
      <c r="F2" s="193"/>
      <c r="G2" s="193"/>
      <c r="H2" s="193"/>
      <c r="I2" s="193"/>
    </row>
    <row r="3" spans="1:27">
      <c r="A3" s="59" t="s">
        <v>173</v>
      </c>
      <c r="B3" s="59" t="s">
        <v>3</v>
      </c>
      <c r="C3" s="59" t="s">
        <v>4</v>
      </c>
      <c r="D3" s="59" t="s">
        <v>5</v>
      </c>
      <c r="E3" s="59" t="s">
        <v>6</v>
      </c>
      <c r="F3" s="59" t="s">
        <v>142</v>
      </c>
      <c r="G3" s="59" t="s">
        <v>143</v>
      </c>
      <c r="H3" s="59" t="s">
        <v>144</v>
      </c>
      <c r="I3" s="59" t="s">
        <v>189</v>
      </c>
    </row>
    <row r="4" spans="1:27">
      <c r="A4" s="96">
        <v>1</v>
      </c>
      <c r="B4" s="96">
        <v>2</v>
      </c>
      <c r="C4" s="96">
        <v>3</v>
      </c>
      <c r="D4" s="96">
        <v>4</v>
      </c>
      <c r="E4" s="96">
        <v>5</v>
      </c>
      <c r="F4" s="96">
        <v>6</v>
      </c>
      <c r="G4" s="96">
        <v>7</v>
      </c>
      <c r="H4" s="96">
        <v>8</v>
      </c>
      <c r="I4" s="96">
        <v>9</v>
      </c>
    </row>
    <row r="5" spans="1:27" s="92" customFormat="1">
      <c r="A5" s="190" t="s">
        <v>149</v>
      </c>
      <c r="B5" s="190"/>
      <c r="C5" s="190"/>
      <c r="D5" s="190"/>
      <c r="E5" s="190"/>
      <c r="F5" s="190"/>
      <c r="G5" s="190"/>
      <c r="H5" s="190"/>
      <c r="I5" s="190"/>
    </row>
    <row r="6" spans="1:27">
      <c r="A6" s="76" t="s">
        <v>93</v>
      </c>
      <c r="B6" s="77">
        <v>83.828999999999994</v>
      </c>
      <c r="C6" s="77">
        <v>83.94</v>
      </c>
      <c r="D6" s="77">
        <v>93.997</v>
      </c>
      <c r="E6" s="77">
        <v>118.715</v>
      </c>
      <c r="F6" s="77">
        <v>93.375</v>
      </c>
      <c r="G6" s="77">
        <v>78.102999999999994</v>
      </c>
      <c r="H6" s="121">
        <v>93.617000000000004</v>
      </c>
      <c r="I6" s="121">
        <v>71.221999999999994</v>
      </c>
    </row>
    <row r="7" spans="1:27">
      <c r="A7" s="58" t="s">
        <v>22</v>
      </c>
      <c r="B7" s="48">
        <v>53.652999999999999</v>
      </c>
      <c r="C7" s="48">
        <v>51.328000000000003</v>
      </c>
      <c r="D7" s="48">
        <v>52.993000000000002</v>
      </c>
      <c r="E7" s="48">
        <v>49.887999999999998</v>
      </c>
      <c r="F7" s="48">
        <v>40.295999999999999</v>
      </c>
      <c r="G7" s="48">
        <v>39.040999999999997</v>
      </c>
      <c r="H7" s="55">
        <v>34.134</v>
      </c>
      <c r="I7" s="55">
        <v>34.950000000000003</v>
      </c>
    </row>
    <row r="8" spans="1:27">
      <c r="A8" s="58" t="s">
        <v>94</v>
      </c>
      <c r="B8" s="48">
        <v>70.111999999999995</v>
      </c>
      <c r="C8" s="48">
        <v>58.723999999999997</v>
      </c>
      <c r="D8" s="48">
        <v>64.08</v>
      </c>
      <c r="E8" s="48">
        <v>65.016999999999996</v>
      </c>
      <c r="F8" s="48">
        <v>44.228999999999999</v>
      </c>
      <c r="G8" s="48">
        <v>62.131999999999998</v>
      </c>
      <c r="H8" s="55">
        <v>74.082999999999998</v>
      </c>
      <c r="I8" s="55">
        <v>58.161000000000001</v>
      </c>
    </row>
    <row r="9" spans="1:27">
      <c r="A9" s="58" t="s">
        <v>95</v>
      </c>
      <c r="B9" s="48">
        <v>109.827</v>
      </c>
      <c r="C9" s="48">
        <v>112.53100000000001</v>
      </c>
      <c r="D9" s="48">
        <v>115.759</v>
      </c>
      <c r="E9" s="48">
        <v>103.01900000000001</v>
      </c>
      <c r="F9" s="48">
        <v>95.451999999999998</v>
      </c>
      <c r="G9" s="48">
        <v>121.607</v>
      </c>
      <c r="H9" s="55">
        <v>102.74</v>
      </c>
      <c r="I9" s="55">
        <v>108.593</v>
      </c>
    </row>
    <row r="10" spans="1:27">
      <c r="A10" s="58" t="s">
        <v>96</v>
      </c>
      <c r="B10" s="48">
        <v>1537.239</v>
      </c>
      <c r="C10" s="48">
        <v>1648.4760000000001</v>
      </c>
      <c r="D10" s="48">
        <v>1703.7159999999999</v>
      </c>
      <c r="E10" s="48">
        <v>1924.182</v>
      </c>
      <c r="F10" s="48">
        <v>1695.9580000000001</v>
      </c>
      <c r="G10" s="48">
        <v>2094.029</v>
      </c>
      <c r="H10" s="55">
        <v>2502.1419999999998</v>
      </c>
      <c r="I10" s="55">
        <v>2583.1379999999999</v>
      </c>
    </row>
    <row r="11" spans="1:27">
      <c r="A11" s="58" t="s">
        <v>23</v>
      </c>
      <c r="B11" s="48">
        <v>941.90800000000002</v>
      </c>
      <c r="C11" s="48">
        <v>866.84900000000005</v>
      </c>
      <c r="D11" s="48">
        <v>767.76</v>
      </c>
      <c r="E11" s="48">
        <v>860.51199999999994</v>
      </c>
      <c r="F11" s="48">
        <v>702.255</v>
      </c>
      <c r="G11" s="48">
        <v>855.09100000000001</v>
      </c>
      <c r="H11" s="55">
        <v>1029.136</v>
      </c>
      <c r="I11" s="55">
        <v>872.88499999999999</v>
      </c>
    </row>
    <row r="12" spans="1:27">
      <c r="A12" s="58" t="s">
        <v>97</v>
      </c>
      <c r="B12" s="48">
        <v>2.0129999999999999</v>
      </c>
      <c r="C12" s="48">
        <v>3.62</v>
      </c>
      <c r="D12" s="48">
        <v>3.2240000000000002</v>
      </c>
      <c r="E12" s="48">
        <v>2.4670000000000001</v>
      </c>
      <c r="F12" s="48">
        <v>2.1930000000000001</v>
      </c>
      <c r="G12" s="48">
        <v>2.3220000000000001</v>
      </c>
      <c r="H12" s="55">
        <v>1.0720000000000001</v>
      </c>
      <c r="I12" s="55">
        <v>1</v>
      </c>
    </row>
    <row r="13" spans="1:27">
      <c r="A13" s="58" t="s">
        <v>24</v>
      </c>
      <c r="B13" s="48">
        <v>16.82</v>
      </c>
      <c r="C13" s="48">
        <v>16.024000000000001</v>
      </c>
      <c r="D13" s="48">
        <v>16.186</v>
      </c>
      <c r="E13" s="48">
        <v>12.084</v>
      </c>
      <c r="F13" s="48">
        <v>9.2889999999999997</v>
      </c>
      <c r="G13" s="48">
        <v>13.336</v>
      </c>
      <c r="H13" s="55">
        <v>14.811</v>
      </c>
      <c r="I13" s="55">
        <v>19.561</v>
      </c>
    </row>
    <row r="14" spans="1:27">
      <c r="A14" s="58" t="s">
        <v>25</v>
      </c>
      <c r="B14" s="48">
        <v>16.326000000000001</v>
      </c>
      <c r="C14" s="48">
        <v>15.037000000000001</v>
      </c>
      <c r="D14" s="48">
        <v>14.826000000000001</v>
      </c>
      <c r="E14" s="48">
        <v>14.73</v>
      </c>
      <c r="F14" s="48">
        <v>12.361000000000001</v>
      </c>
      <c r="G14" s="48">
        <v>14.387</v>
      </c>
      <c r="H14" s="55">
        <v>13.557</v>
      </c>
      <c r="I14" s="55">
        <v>14.629</v>
      </c>
    </row>
    <row r="15" spans="1:27">
      <c r="A15" s="58" t="s">
        <v>98</v>
      </c>
      <c r="B15" s="48">
        <v>21.925000000000001</v>
      </c>
      <c r="C15" s="48">
        <v>27.242999999999999</v>
      </c>
      <c r="D15" s="48">
        <v>28.891999999999999</v>
      </c>
      <c r="E15" s="48">
        <v>29.417999999999999</v>
      </c>
      <c r="F15" s="48">
        <v>13.891</v>
      </c>
      <c r="G15" s="48">
        <v>18.087</v>
      </c>
      <c r="H15" s="55">
        <v>18.504000000000001</v>
      </c>
      <c r="I15" s="55">
        <v>15.702999999999999</v>
      </c>
    </row>
    <row r="16" spans="1:27" s="93" customFormat="1">
      <c r="A16" s="59" t="s">
        <v>181</v>
      </c>
      <c r="B16" s="60">
        <f t="shared" ref="B16:G16" si="0">SUM(B6:B15)</f>
        <v>2853.6520000000005</v>
      </c>
      <c r="C16" s="60">
        <f t="shared" si="0"/>
        <v>2883.7719999999999</v>
      </c>
      <c r="D16" s="60">
        <f t="shared" si="0"/>
        <v>2861.433</v>
      </c>
      <c r="E16" s="60">
        <f t="shared" si="0"/>
        <v>3180.0319999999997</v>
      </c>
      <c r="F16" s="60">
        <f t="shared" si="0"/>
        <v>2709.2990000000004</v>
      </c>
      <c r="G16" s="60">
        <f t="shared" si="0"/>
        <v>3298.1349999999998</v>
      </c>
      <c r="H16" s="60">
        <f>SUM(H6:H15)</f>
        <v>3883.7959999999998</v>
      </c>
      <c r="I16" s="60">
        <f>SUM(I6:I15)</f>
        <v>3779.8419999999996</v>
      </c>
      <c r="T16" s="82"/>
      <c r="U16" s="82"/>
      <c r="V16" s="82"/>
      <c r="W16" s="82"/>
      <c r="X16" s="82"/>
      <c r="Y16" s="82"/>
      <c r="Z16" s="82"/>
      <c r="AA16" s="82"/>
    </row>
    <row r="17" spans="1:27" s="92" customFormat="1">
      <c r="A17" s="190" t="s">
        <v>160</v>
      </c>
      <c r="B17" s="190"/>
      <c r="C17" s="190"/>
      <c r="D17" s="190"/>
      <c r="E17" s="190"/>
      <c r="F17" s="190"/>
      <c r="G17" s="190"/>
      <c r="H17" s="190"/>
      <c r="I17" s="190"/>
    </row>
    <row r="18" spans="1:27">
      <c r="A18" s="76" t="s">
        <v>99</v>
      </c>
      <c r="B18" s="77">
        <v>566.35400000000004</v>
      </c>
      <c r="C18" s="77">
        <v>541.99099999999999</v>
      </c>
      <c r="D18" s="77">
        <v>369.97199999999998</v>
      </c>
      <c r="E18" s="77">
        <v>825.63699999999994</v>
      </c>
      <c r="F18" s="77">
        <v>833.45799999999997</v>
      </c>
      <c r="G18" s="77">
        <v>756.28200000000004</v>
      </c>
      <c r="H18" s="121">
        <v>830.85699999999997</v>
      </c>
      <c r="I18" s="121">
        <v>823.1</v>
      </c>
    </row>
    <row r="19" spans="1:27">
      <c r="A19" s="58" t="s">
        <v>100</v>
      </c>
      <c r="B19" s="48">
        <v>2372.3519999999999</v>
      </c>
      <c r="C19" s="48">
        <v>2365.6529999999998</v>
      </c>
      <c r="D19" s="48">
        <v>2042.5250000000001</v>
      </c>
      <c r="E19" s="48">
        <v>2198.6379999999999</v>
      </c>
      <c r="F19" s="48">
        <v>2321.8510000000001</v>
      </c>
      <c r="G19" s="48">
        <v>2544.904</v>
      </c>
      <c r="H19" s="55">
        <v>3276.28</v>
      </c>
      <c r="I19" s="55">
        <v>3838.5940000000001</v>
      </c>
    </row>
    <row r="20" spans="1:27">
      <c r="A20" s="58" t="s">
        <v>101</v>
      </c>
      <c r="B20" s="48">
        <v>273.17700000000002</v>
      </c>
      <c r="C20" s="48">
        <v>284.55399999999997</v>
      </c>
      <c r="D20" s="48">
        <v>285.17899999999997</v>
      </c>
      <c r="E20" s="48">
        <v>296.48</v>
      </c>
      <c r="F20" s="48">
        <v>250.86099999999999</v>
      </c>
      <c r="G20" s="48">
        <v>269.11399999999998</v>
      </c>
      <c r="H20" s="55">
        <v>345.17200000000003</v>
      </c>
      <c r="I20" s="55">
        <v>341.56200000000001</v>
      </c>
    </row>
    <row r="21" spans="1:27">
      <c r="A21" s="58" t="s">
        <v>102</v>
      </c>
      <c r="B21" s="48">
        <v>4460.3459999999995</v>
      </c>
      <c r="C21" s="48">
        <v>4737.1940000000004</v>
      </c>
      <c r="D21" s="48">
        <v>4915.7960000000003</v>
      </c>
      <c r="E21" s="48">
        <v>5438.3850000000002</v>
      </c>
      <c r="F21" s="48">
        <v>4911.7870000000003</v>
      </c>
      <c r="G21" s="48">
        <v>5830.9870000000001</v>
      </c>
      <c r="H21" s="55">
        <v>6123.0330000000004</v>
      </c>
      <c r="I21" s="55">
        <v>6740.7169999999996</v>
      </c>
    </row>
    <row r="22" spans="1:27">
      <c r="A22" s="58" t="s">
        <v>103</v>
      </c>
      <c r="B22" s="48">
        <v>96.853999999999999</v>
      </c>
      <c r="C22" s="48">
        <v>103.43899999999999</v>
      </c>
      <c r="D22" s="48">
        <v>106.443</v>
      </c>
      <c r="E22" s="48">
        <v>108.97499999999999</v>
      </c>
      <c r="F22" s="48">
        <v>91.177000000000007</v>
      </c>
      <c r="G22" s="48">
        <v>101.78700000000001</v>
      </c>
      <c r="H22" s="55">
        <v>107.843</v>
      </c>
      <c r="I22" s="55">
        <v>117.027</v>
      </c>
    </row>
    <row r="23" spans="1:27">
      <c r="A23" s="58" t="s">
        <v>104</v>
      </c>
      <c r="B23" s="48">
        <v>3157.895</v>
      </c>
      <c r="C23" s="48">
        <v>3305.7170000000001</v>
      </c>
      <c r="D23" s="48">
        <v>3523.8409999999999</v>
      </c>
      <c r="E23" s="48">
        <v>2439.9079999999999</v>
      </c>
      <c r="F23" s="48">
        <v>1836.443</v>
      </c>
      <c r="G23" s="48">
        <v>1929.683</v>
      </c>
      <c r="H23" s="55">
        <v>2155.248</v>
      </c>
      <c r="I23" s="55">
        <v>2158.7249999999999</v>
      </c>
    </row>
    <row r="24" spans="1:27">
      <c r="A24" s="58" t="s">
        <v>105</v>
      </c>
      <c r="B24" s="48">
        <v>1734.123</v>
      </c>
      <c r="C24" s="48">
        <v>1486.2059999999999</v>
      </c>
      <c r="D24" s="48">
        <v>1349.402</v>
      </c>
      <c r="E24" s="48">
        <v>2910.395</v>
      </c>
      <c r="F24" s="48">
        <v>3050.9070000000002</v>
      </c>
      <c r="G24" s="48">
        <v>3070.7779999999998</v>
      </c>
      <c r="H24" s="55">
        <v>2860.6590000000001</v>
      </c>
      <c r="I24" s="55">
        <v>3136.1469999999999</v>
      </c>
    </row>
    <row r="25" spans="1:27">
      <c r="A25" s="58" t="s">
        <v>106</v>
      </c>
      <c r="B25" s="48">
        <v>42.131</v>
      </c>
      <c r="C25" s="48">
        <v>14.345000000000001</v>
      </c>
      <c r="D25" s="48">
        <v>-7.6849999999999996</v>
      </c>
      <c r="E25" s="48">
        <v>0</v>
      </c>
      <c r="F25" s="48">
        <v>0</v>
      </c>
      <c r="G25" s="48">
        <v>-12.544</v>
      </c>
      <c r="H25" s="55">
        <v>-9.4499999999999993</v>
      </c>
      <c r="I25" s="55">
        <v>-0.246</v>
      </c>
    </row>
    <row r="26" spans="1:27" s="93" customFormat="1">
      <c r="A26" s="59" t="s">
        <v>181</v>
      </c>
      <c r="B26" s="60">
        <f t="shared" ref="B26:I26" si="1">SUM(B18:B25)</f>
        <v>12703.231999999998</v>
      </c>
      <c r="C26" s="60">
        <f t="shared" si="1"/>
        <v>12839.099</v>
      </c>
      <c r="D26" s="60">
        <f t="shared" si="1"/>
        <v>12585.473000000002</v>
      </c>
      <c r="E26" s="60">
        <f t="shared" si="1"/>
        <v>14218.418</v>
      </c>
      <c r="F26" s="60">
        <f t="shared" si="1"/>
        <v>13296.484</v>
      </c>
      <c r="G26" s="60">
        <f t="shared" si="1"/>
        <v>14490.991000000002</v>
      </c>
      <c r="H26" s="60">
        <f t="shared" si="1"/>
        <v>15689.642</v>
      </c>
      <c r="I26" s="60">
        <f t="shared" si="1"/>
        <v>17155.626</v>
      </c>
      <c r="T26" s="82"/>
      <c r="U26" s="82"/>
      <c r="V26" s="82"/>
      <c r="W26" s="82"/>
      <c r="X26" s="82"/>
      <c r="Y26" s="82"/>
      <c r="Z26" s="82"/>
      <c r="AA26" s="82"/>
    </row>
    <row r="27" spans="1:27" s="92" customFormat="1">
      <c r="A27" s="191" t="s">
        <v>161</v>
      </c>
      <c r="B27" s="192"/>
      <c r="C27" s="192"/>
      <c r="D27" s="192"/>
      <c r="E27" s="192"/>
      <c r="F27" s="192"/>
      <c r="G27" s="192"/>
      <c r="H27" s="192"/>
      <c r="I27" s="192"/>
    </row>
    <row r="28" spans="1:27">
      <c r="A28" s="76" t="s">
        <v>107</v>
      </c>
      <c r="B28" s="77">
        <v>289.75400000000002</v>
      </c>
      <c r="C28" s="77">
        <v>286.25599999999997</v>
      </c>
      <c r="D28" s="77">
        <v>305.47199999999998</v>
      </c>
      <c r="E28" s="77">
        <v>285.63799999999998</v>
      </c>
      <c r="F28" s="77">
        <v>325.52499999999998</v>
      </c>
      <c r="G28" s="77">
        <v>371.37400000000002</v>
      </c>
      <c r="H28" s="55">
        <v>335.142</v>
      </c>
      <c r="I28" s="55">
        <v>377.30500000000001</v>
      </c>
    </row>
    <row r="29" spans="1:27">
      <c r="A29" s="58" t="s">
        <v>108</v>
      </c>
      <c r="B29" s="48">
        <v>196.88800000000001</v>
      </c>
      <c r="C29" s="48">
        <v>201.39400000000001</v>
      </c>
      <c r="D29" s="48">
        <v>213.72200000000001</v>
      </c>
      <c r="E29" s="48">
        <v>207.64</v>
      </c>
      <c r="F29" s="48">
        <v>220.179</v>
      </c>
      <c r="G29" s="48">
        <v>220.25</v>
      </c>
      <c r="H29" s="55">
        <v>258.375</v>
      </c>
      <c r="I29" s="55">
        <v>254.67599999999999</v>
      </c>
    </row>
    <row r="30" spans="1:27">
      <c r="A30" s="58" t="s">
        <v>109</v>
      </c>
      <c r="B30" s="48">
        <v>40.128999999999998</v>
      </c>
      <c r="C30" s="48">
        <v>42.582000000000001</v>
      </c>
      <c r="D30" s="48">
        <v>50.337000000000003</v>
      </c>
      <c r="E30" s="48">
        <v>43.173000000000002</v>
      </c>
      <c r="F30" s="48">
        <v>40.439</v>
      </c>
      <c r="G30" s="48">
        <v>47.514000000000003</v>
      </c>
      <c r="H30" s="55">
        <v>53.518000000000001</v>
      </c>
      <c r="I30" s="55">
        <v>64.866</v>
      </c>
    </row>
    <row r="31" spans="1:27">
      <c r="A31" s="58" t="s">
        <v>110</v>
      </c>
      <c r="B31" s="48">
        <v>143.11000000000001</v>
      </c>
      <c r="C31" s="48">
        <v>182.447</v>
      </c>
      <c r="D31" s="48">
        <v>178.154</v>
      </c>
      <c r="E31" s="48">
        <v>192.672</v>
      </c>
      <c r="F31" s="48">
        <v>188.53899999999999</v>
      </c>
      <c r="G31" s="48">
        <v>180.62299999999999</v>
      </c>
      <c r="H31" s="55">
        <v>201.27600000000001</v>
      </c>
      <c r="I31" s="55">
        <v>233.596</v>
      </c>
    </row>
    <row r="32" spans="1:27">
      <c r="A32" s="58" t="s">
        <v>111</v>
      </c>
      <c r="B32" s="48">
        <v>36.353999999999999</v>
      </c>
      <c r="C32" s="48">
        <v>39.933</v>
      </c>
      <c r="D32" s="48">
        <v>38.012</v>
      </c>
      <c r="E32" s="48">
        <v>40.46</v>
      </c>
      <c r="F32" s="48">
        <v>166.56800000000001</v>
      </c>
      <c r="G32" s="48">
        <v>43.713999999999999</v>
      </c>
      <c r="H32" s="55">
        <v>51.697000000000003</v>
      </c>
      <c r="I32" s="55">
        <v>53.905000000000001</v>
      </c>
    </row>
    <row r="33" spans="1:27">
      <c r="A33" s="58" t="s">
        <v>112</v>
      </c>
      <c r="B33" s="48">
        <v>100.26</v>
      </c>
      <c r="C33" s="48">
        <v>111.021</v>
      </c>
      <c r="D33" s="48">
        <v>120.12</v>
      </c>
      <c r="E33" s="48">
        <v>89.293000000000006</v>
      </c>
      <c r="F33" s="48">
        <v>64.328000000000003</v>
      </c>
      <c r="G33" s="48">
        <v>64.358999999999995</v>
      </c>
      <c r="H33" s="55">
        <v>47.896999999999998</v>
      </c>
      <c r="I33" s="55">
        <v>41.697000000000003</v>
      </c>
    </row>
    <row r="34" spans="1:27" s="93" customFormat="1">
      <c r="A34" s="59" t="s">
        <v>181</v>
      </c>
      <c r="B34" s="60">
        <f t="shared" ref="B34:I34" si="2">SUM(B28:B33)</f>
        <v>806.49500000000012</v>
      </c>
      <c r="C34" s="60">
        <f t="shared" si="2"/>
        <v>863.63299999999992</v>
      </c>
      <c r="D34" s="60">
        <f t="shared" si="2"/>
        <v>905.81699999999989</v>
      </c>
      <c r="E34" s="60">
        <f t="shared" si="2"/>
        <v>858.87600000000009</v>
      </c>
      <c r="F34" s="60">
        <f t="shared" si="2"/>
        <v>1005.5779999999999</v>
      </c>
      <c r="G34" s="60">
        <f t="shared" si="2"/>
        <v>927.83399999999995</v>
      </c>
      <c r="H34" s="60">
        <f t="shared" si="2"/>
        <v>947.9050000000002</v>
      </c>
      <c r="I34" s="60">
        <f t="shared" si="2"/>
        <v>1026.0450000000001</v>
      </c>
      <c r="T34" s="82"/>
      <c r="U34" s="82"/>
      <c r="V34" s="82"/>
      <c r="W34" s="82"/>
      <c r="X34" s="82"/>
      <c r="Y34" s="82"/>
      <c r="Z34" s="82"/>
      <c r="AA34" s="82"/>
    </row>
    <row r="35" spans="1:27" s="92" customFormat="1">
      <c r="A35" s="190" t="s">
        <v>162</v>
      </c>
      <c r="B35" s="190"/>
      <c r="C35" s="190"/>
      <c r="D35" s="190"/>
      <c r="E35" s="190"/>
      <c r="F35" s="190"/>
      <c r="G35" s="190"/>
      <c r="H35" s="190"/>
      <c r="I35" s="190"/>
    </row>
    <row r="36" spans="1:27">
      <c r="A36" s="58" t="s">
        <v>113</v>
      </c>
      <c r="B36" s="48">
        <v>669.29700000000003</v>
      </c>
      <c r="C36" s="48">
        <v>656.505</v>
      </c>
      <c r="D36" s="48">
        <v>681.61</v>
      </c>
      <c r="E36" s="48">
        <v>677.33500000000004</v>
      </c>
      <c r="F36" s="48">
        <v>721.53800000000001</v>
      </c>
      <c r="G36" s="48">
        <v>733.62400000000002</v>
      </c>
      <c r="H36" s="55">
        <v>754.721</v>
      </c>
      <c r="I36" s="55">
        <v>728.00199999999995</v>
      </c>
    </row>
    <row r="37" spans="1:27">
      <c r="A37" s="58" t="s">
        <v>114</v>
      </c>
      <c r="B37" s="48">
        <v>215.58199999999999</v>
      </c>
      <c r="C37" s="48">
        <v>290.887</v>
      </c>
      <c r="D37" s="48">
        <v>231.636</v>
      </c>
      <c r="E37" s="48">
        <v>300.36200000000002</v>
      </c>
      <c r="F37" s="48">
        <v>278.42899999999997</v>
      </c>
      <c r="G37" s="48">
        <v>317.101</v>
      </c>
      <c r="H37" s="55">
        <v>288.67099999999999</v>
      </c>
      <c r="I37" s="55">
        <v>328.21499999999997</v>
      </c>
    </row>
    <row r="38" spans="1:27" s="93" customFormat="1">
      <c r="A38" s="59" t="s">
        <v>181</v>
      </c>
      <c r="B38" s="60">
        <f t="shared" ref="B38:I38" si="3">SUM(B36:B37)</f>
        <v>884.87900000000002</v>
      </c>
      <c r="C38" s="60">
        <f t="shared" si="3"/>
        <v>947.39200000000005</v>
      </c>
      <c r="D38" s="60">
        <f t="shared" si="3"/>
        <v>913.24599999999998</v>
      </c>
      <c r="E38" s="60">
        <f t="shared" si="3"/>
        <v>977.69700000000012</v>
      </c>
      <c r="F38" s="60">
        <f t="shared" si="3"/>
        <v>999.96699999999998</v>
      </c>
      <c r="G38" s="60">
        <f t="shared" si="3"/>
        <v>1050.7249999999999</v>
      </c>
      <c r="H38" s="60">
        <f t="shared" si="3"/>
        <v>1043.3920000000001</v>
      </c>
      <c r="I38" s="60">
        <f t="shared" si="3"/>
        <v>1056.2169999999999</v>
      </c>
      <c r="T38" s="82"/>
      <c r="U38" s="82"/>
      <c r="V38" s="82"/>
      <c r="W38" s="82"/>
      <c r="X38" s="82"/>
      <c r="Y38" s="82"/>
      <c r="Z38" s="82"/>
      <c r="AA38" s="82"/>
    </row>
    <row r="39" spans="1:27" s="92" customFormat="1">
      <c r="A39" s="190" t="s">
        <v>175</v>
      </c>
      <c r="B39" s="190"/>
      <c r="C39" s="190"/>
      <c r="D39" s="190"/>
      <c r="E39" s="190"/>
      <c r="F39" s="190"/>
      <c r="G39" s="190"/>
      <c r="H39" s="190"/>
      <c r="I39" s="190"/>
    </row>
    <row r="40" spans="1:27">
      <c r="A40" s="122" t="s">
        <v>115</v>
      </c>
      <c r="B40" s="121">
        <v>220.16399999999999</v>
      </c>
      <c r="C40" s="121">
        <v>242.98500000000001</v>
      </c>
      <c r="D40" s="121">
        <v>267.13</v>
      </c>
      <c r="E40" s="121">
        <v>240.779</v>
      </c>
      <c r="F40" s="121">
        <v>220.38</v>
      </c>
      <c r="G40" s="121">
        <v>233.83</v>
      </c>
      <c r="H40" s="55">
        <v>263.709</v>
      </c>
      <c r="I40" s="55">
        <v>295.37099999999998</v>
      </c>
    </row>
    <row r="41" spans="1:27">
      <c r="A41" s="61" t="s">
        <v>116</v>
      </c>
      <c r="B41" s="55">
        <v>161.52799999999999</v>
      </c>
      <c r="C41" s="55">
        <v>174.065</v>
      </c>
      <c r="D41" s="55">
        <v>216.476</v>
      </c>
      <c r="E41" s="55">
        <v>237.012</v>
      </c>
      <c r="F41" s="55">
        <v>55.384999999999998</v>
      </c>
      <c r="G41" s="55">
        <v>68.331999999999994</v>
      </c>
      <c r="H41" s="55">
        <v>68.733000000000004</v>
      </c>
      <c r="I41" s="55">
        <v>65.242000000000004</v>
      </c>
    </row>
    <row r="42" spans="1:27">
      <c r="A42" s="61" t="s">
        <v>117</v>
      </c>
      <c r="B42" s="55">
        <v>18.902999999999999</v>
      </c>
      <c r="C42" s="55">
        <v>26.451000000000001</v>
      </c>
      <c r="D42" s="55">
        <v>25.216999999999999</v>
      </c>
      <c r="E42" s="55">
        <v>24.699000000000002</v>
      </c>
      <c r="F42" s="55">
        <v>28.478000000000002</v>
      </c>
      <c r="G42" s="55">
        <v>21.824000000000002</v>
      </c>
      <c r="H42" s="55">
        <v>29.815000000000001</v>
      </c>
      <c r="I42" s="55">
        <v>32.328000000000003</v>
      </c>
    </row>
    <row r="43" spans="1:27">
      <c r="A43" s="61" t="s">
        <v>118</v>
      </c>
      <c r="B43" s="55">
        <v>107.11</v>
      </c>
      <c r="C43" s="55">
        <v>122.938</v>
      </c>
      <c r="D43" s="55">
        <v>140.559</v>
      </c>
      <c r="E43" s="55">
        <v>143.77699999999999</v>
      </c>
      <c r="F43" s="55">
        <v>131.72999999999999</v>
      </c>
      <c r="G43" s="55">
        <v>141.398</v>
      </c>
      <c r="H43" s="55">
        <v>160.25200000000001</v>
      </c>
      <c r="I43" s="55">
        <v>146.58500000000001</v>
      </c>
    </row>
    <row r="44" spans="1:27">
      <c r="A44" s="61" t="s">
        <v>119</v>
      </c>
      <c r="B44" s="55">
        <v>1.1679999999999999</v>
      </c>
      <c r="C44" s="55">
        <v>1.0820000000000001</v>
      </c>
      <c r="D44" s="55">
        <v>1.022</v>
      </c>
      <c r="E44" s="55">
        <v>0.72799999999999998</v>
      </c>
      <c r="F44" s="55">
        <v>0</v>
      </c>
      <c r="G44" s="55">
        <v>0</v>
      </c>
      <c r="H44" s="55">
        <v>0</v>
      </c>
      <c r="I44" s="55">
        <v>0</v>
      </c>
    </row>
    <row r="45" spans="1:27">
      <c r="A45" s="61" t="s">
        <v>120</v>
      </c>
      <c r="B45" s="55">
        <v>729.44899999999996</v>
      </c>
      <c r="C45" s="55">
        <v>676.36500000000001</v>
      </c>
      <c r="D45" s="55">
        <v>534.81200000000001</v>
      </c>
      <c r="E45" s="55">
        <v>789.58100000000002</v>
      </c>
      <c r="F45" s="55">
        <v>1158.6189999999999</v>
      </c>
      <c r="G45" s="55">
        <v>1223.9059999999999</v>
      </c>
      <c r="H45" s="55">
        <v>1207.2660000000001</v>
      </c>
      <c r="I45" s="55">
        <v>1137.1010000000001</v>
      </c>
    </row>
    <row r="46" spans="1:27">
      <c r="A46" s="61" t="s">
        <v>121</v>
      </c>
      <c r="B46" s="55">
        <v>5.641</v>
      </c>
      <c r="C46" s="55">
        <v>7.07</v>
      </c>
      <c r="D46" s="55">
        <v>7.1349999999999998</v>
      </c>
      <c r="E46" s="55">
        <v>6.8380000000000001</v>
      </c>
      <c r="F46" s="55">
        <v>6.7889999999999997</v>
      </c>
      <c r="G46" s="55">
        <v>7.1950000000000003</v>
      </c>
      <c r="H46" s="55">
        <v>8.9779999999999998</v>
      </c>
      <c r="I46" s="55">
        <v>8.4320000000000004</v>
      </c>
    </row>
    <row r="47" spans="1:27" s="93" customFormat="1">
      <c r="A47" s="59" t="s">
        <v>181</v>
      </c>
      <c r="B47" s="62">
        <f t="shared" ref="B47:G47" si="4">SUM(B40:B46)</f>
        <v>1243.9630000000002</v>
      </c>
      <c r="C47" s="62">
        <f t="shared" si="4"/>
        <v>1250.9559999999999</v>
      </c>
      <c r="D47" s="62">
        <f t="shared" si="4"/>
        <v>1192.3509999999999</v>
      </c>
      <c r="E47" s="62">
        <f t="shared" si="4"/>
        <v>1443.414</v>
      </c>
      <c r="F47" s="62">
        <f t="shared" si="4"/>
        <v>1601.3809999999999</v>
      </c>
      <c r="G47" s="62">
        <f t="shared" si="4"/>
        <v>1696.4849999999999</v>
      </c>
      <c r="H47" s="62">
        <f>SUM(H40:H46)</f>
        <v>1738.7530000000002</v>
      </c>
      <c r="I47" s="62">
        <f>SUM(I40:I46)</f>
        <v>1685.0590000000002</v>
      </c>
      <c r="T47" s="82"/>
      <c r="U47" s="82"/>
      <c r="V47" s="82"/>
      <c r="W47" s="82"/>
      <c r="X47" s="82"/>
      <c r="Y47" s="82"/>
      <c r="Z47" s="82"/>
      <c r="AA47" s="82"/>
    </row>
    <row r="48" spans="1:27" s="92" customFormat="1">
      <c r="A48" s="190" t="s">
        <v>179</v>
      </c>
      <c r="B48" s="190"/>
      <c r="C48" s="190"/>
      <c r="D48" s="190"/>
      <c r="E48" s="190"/>
      <c r="F48" s="190"/>
      <c r="G48" s="190"/>
      <c r="H48" s="190"/>
      <c r="I48" s="190"/>
    </row>
    <row r="49" spans="1:27">
      <c r="A49" s="58" t="s">
        <v>122</v>
      </c>
      <c r="B49" s="48">
        <v>139.703</v>
      </c>
      <c r="C49" s="48">
        <v>158.26400000000001</v>
      </c>
      <c r="D49" s="48">
        <v>180.36199999999999</v>
      </c>
      <c r="E49" s="48">
        <v>172.87899999999999</v>
      </c>
      <c r="F49" s="48">
        <v>126.697</v>
      </c>
      <c r="G49" s="48">
        <v>173.80699999999999</v>
      </c>
      <c r="H49" s="55">
        <v>221.75399999999999</v>
      </c>
      <c r="I49" s="55">
        <v>176.87799999999999</v>
      </c>
    </row>
    <row r="50" spans="1:27">
      <c r="A50" s="58" t="s">
        <v>49</v>
      </c>
      <c r="B50" s="48">
        <v>138.857</v>
      </c>
      <c r="C50" s="48">
        <v>144.32499999999999</v>
      </c>
      <c r="D50" s="48">
        <v>158.98099999999999</v>
      </c>
      <c r="E50" s="48">
        <v>151.85300000000001</v>
      </c>
      <c r="F50" s="48">
        <v>131.82900000000001</v>
      </c>
      <c r="G50" s="48">
        <v>168.202</v>
      </c>
      <c r="H50" s="55">
        <v>152.33099999999999</v>
      </c>
      <c r="I50" s="55">
        <v>135.499</v>
      </c>
    </row>
    <row r="51" spans="1:27">
      <c r="A51" s="58" t="s">
        <v>123</v>
      </c>
      <c r="B51" s="48">
        <v>1.76</v>
      </c>
      <c r="C51" s="48">
        <v>2.2559999999999998</v>
      </c>
      <c r="D51" s="48">
        <v>1.454</v>
      </c>
      <c r="E51" s="48">
        <v>1.8069999999999999</v>
      </c>
      <c r="F51" s="48">
        <v>1.766</v>
      </c>
      <c r="G51" s="48">
        <v>1.9730000000000001</v>
      </c>
      <c r="H51" s="55">
        <v>1.8759999999999999</v>
      </c>
      <c r="I51" s="55">
        <v>1.4930000000000001</v>
      </c>
    </row>
    <row r="52" spans="1:27">
      <c r="A52" s="58" t="s">
        <v>124</v>
      </c>
      <c r="B52" s="48">
        <v>2283.683</v>
      </c>
      <c r="C52" s="48">
        <v>2061.6689999999999</v>
      </c>
      <c r="D52" s="48">
        <v>1501.89</v>
      </c>
      <c r="E52" s="48">
        <v>2644.0509999999999</v>
      </c>
      <c r="F52" s="48">
        <v>2277.7750000000001</v>
      </c>
      <c r="G52" s="48">
        <v>2836.7449999999999</v>
      </c>
      <c r="H52" s="55">
        <v>3117.36</v>
      </c>
      <c r="I52" s="55">
        <v>2756.694</v>
      </c>
    </row>
    <row r="53" spans="1:27">
      <c r="A53" s="58" t="s">
        <v>125</v>
      </c>
      <c r="B53" s="48">
        <v>3543.1439999999998</v>
      </c>
      <c r="C53" s="48">
        <v>3801.61</v>
      </c>
      <c r="D53" s="48">
        <v>3812.2629999999999</v>
      </c>
      <c r="E53" s="48">
        <v>4073.6039999999998</v>
      </c>
      <c r="F53" s="48">
        <v>3487.2420000000002</v>
      </c>
      <c r="G53" s="48">
        <v>4800.0870000000004</v>
      </c>
      <c r="H53" s="55">
        <v>4794.2290000000003</v>
      </c>
      <c r="I53" s="55">
        <v>4779.2510000000002</v>
      </c>
    </row>
    <row r="54" spans="1:27" s="93" customFormat="1">
      <c r="A54" s="59" t="s">
        <v>181</v>
      </c>
      <c r="B54" s="60">
        <f t="shared" ref="B54:I54" si="5">SUM(B49:B53)</f>
        <v>6107.1469999999999</v>
      </c>
      <c r="C54" s="60">
        <f t="shared" si="5"/>
        <v>6168.1239999999998</v>
      </c>
      <c r="D54" s="60">
        <f t="shared" si="5"/>
        <v>5654.95</v>
      </c>
      <c r="E54" s="60">
        <f t="shared" si="5"/>
        <v>7044.1939999999995</v>
      </c>
      <c r="F54" s="60">
        <f t="shared" si="5"/>
        <v>6025.3090000000002</v>
      </c>
      <c r="G54" s="60">
        <f t="shared" si="5"/>
        <v>7980.8140000000003</v>
      </c>
      <c r="H54" s="60">
        <f t="shared" si="5"/>
        <v>8287.5499999999993</v>
      </c>
      <c r="I54" s="60">
        <f t="shared" si="5"/>
        <v>7849.8150000000005</v>
      </c>
      <c r="T54" s="82"/>
      <c r="U54" s="82"/>
      <c r="V54" s="82"/>
      <c r="W54" s="82"/>
      <c r="X54" s="82"/>
      <c r="Y54" s="82"/>
      <c r="Z54" s="82"/>
      <c r="AA54" s="82"/>
    </row>
    <row r="55" spans="1:27" s="92" customFormat="1">
      <c r="A55" s="190" t="s">
        <v>150</v>
      </c>
      <c r="B55" s="190"/>
      <c r="C55" s="190"/>
      <c r="D55" s="190"/>
      <c r="E55" s="190"/>
      <c r="F55" s="190"/>
      <c r="G55" s="190"/>
      <c r="H55" s="190"/>
      <c r="I55" s="190"/>
    </row>
    <row r="56" spans="1:27">
      <c r="A56" s="61" t="s">
        <v>53</v>
      </c>
      <c r="B56" s="55">
        <v>242.62200000000001</v>
      </c>
      <c r="C56" s="55">
        <v>231.809</v>
      </c>
      <c r="D56" s="55">
        <v>250.61600000000001</v>
      </c>
      <c r="E56" s="55">
        <v>306.77600000000001</v>
      </c>
      <c r="F56" s="55">
        <v>292.01900000000001</v>
      </c>
      <c r="G56" s="55">
        <v>333.33100000000002</v>
      </c>
      <c r="H56" s="55">
        <v>316.91899999999998</v>
      </c>
      <c r="I56" s="55">
        <v>355.95800000000003</v>
      </c>
    </row>
    <row r="57" spans="1:27">
      <c r="A57" s="61" t="s">
        <v>54</v>
      </c>
      <c r="B57" s="55">
        <v>4102.6220000000003</v>
      </c>
      <c r="C57" s="55">
        <v>4125.3760000000002</v>
      </c>
      <c r="D57" s="55">
        <v>3699.24</v>
      </c>
      <c r="E57" s="55">
        <v>6379.3389999999999</v>
      </c>
      <c r="F57" s="55">
        <v>6301.8950000000004</v>
      </c>
      <c r="G57" s="55">
        <v>6365.4049999999997</v>
      </c>
      <c r="H57" s="55">
        <v>5838.8710000000001</v>
      </c>
      <c r="I57" s="55">
        <v>6083.7049999999999</v>
      </c>
    </row>
    <row r="58" spans="1:27">
      <c r="A58" s="61" t="s">
        <v>55</v>
      </c>
      <c r="B58" s="55">
        <v>4415.1379999999999</v>
      </c>
      <c r="C58" s="55">
        <v>4445.9740000000002</v>
      </c>
      <c r="D58" s="55">
        <v>4608.3100000000004</v>
      </c>
      <c r="E58" s="55">
        <v>4888.9870000000001</v>
      </c>
      <c r="F58" s="55">
        <v>5204.4179999999997</v>
      </c>
      <c r="G58" s="55">
        <v>5664.5709999999999</v>
      </c>
      <c r="H58" s="55">
        <v>5072.7380000000003</v>
      </c>
      <c r="I58" s="55">
        <v>5840.3519999999999</v>
      </c>
    </row>
    <row r="59" spans="1:27" s="93" customFormat="1">
      <c r="A59" s="59" t="s">
        <v>181</v>
      </c>
      <c r="B59" s="62">
        <f t="shared" ref="B59:G59" si="6">SUM(B56:B58)</f>
        <v>8760.3820000000014</v>
      </c>
      <c r="C59" s="62">
        <f t="shared" si="6"/>
        <v>8803.1589999999997</v>
      </c>
      <c r="D59" s="62">
        <f t="shared" si="6"/>
        <v>8558.1660000000011</v>
      </c>
      <c r="E59" s="62">
        <f t="shared" si="6"/>
        <v>11575.101999999999</v>
      </c>
      <c r="F59" s="62">
        <f t="shared" si="6"/>
        <v>11798.332</v>
      </c>
      <c r="G59" s="62">
        <f t="shared" si="6"/>
        <v>12363.307000000001</v>
      </c>
      <c r="H59" s="62">
        <f>SUM(H56:H58)</f>
        <v>11228.528</v>
      </c>
      <c r="I59" s="62">
        <f>SUM(I56:I58)</f>
        <v>12280.014999999999</v>
      </c>
      <c r="T59" s="82"/>
      <c r="U59" s="82"/>
      <c r="V59" s="82"/>
      <c r="W59" s="82"/>
      <c r="X59" s="82"/>
      <c r="Y59" s="82"/>
      <c r="Z59" s="82"/>
      <c r="AA59" s="82"/>
    </row>
    <row r="60" spans="1:27" s="92" customFormat="1">
      <c r="A60" s="190" t="s">
        <v>151</v>
      </c>
      <c r="B60" s="190"/>
      <c r="C60" s="190"/>
      <c r="D60" s="190"/>
      <c r="E60" s="190"/>
      <c r="F60" s="190"/>
      <c r="G60" s="190"/>
      <c r="H60" s="190"/>
      <c r="I60" s="190"/>
    </row>
    <row r="61" spans="1:27">
      <c r="A61" s="58" t="s">
        <v>57</v>
      </c>
      <c r="B61" s="48">
        <v>542.61699999999996</v>
      </c>
      <c r="C61" s="48">
        <v>31.768000000000001</v>
      </c>
      <c r="D61" s="48">
        <v>-214.29599999999999</v>
      </c>
      <c r="E61" s="48">
        <v>-51.087000000000003</v>
      </c>
      <c r="F61" s="48">
        <v>-80.548000000000002</v>
      </c>
      <c r="G61" s="48">
        <v>-491.20600000000002</v>
      </c>
      <c r="H61" s="55">
        <v>-283.96600000000001</v>
      </c>
      <c r="I61" s="55">
        <v>-177.21100000000001</v>
      </c>
    </row>
    <row r="62" spans="1:27">
      <c r="A62" s="58" t="s">
        <v>58</v>
      </c>
      <c r="B62" s="48">
        <v>296.08</v>
      </c>
      <c r="C62" s="48">
        <v>273.358</v>
      </c>
      <c r="D62" s="48">
        <v>248.71</v>
      </c>
      <c r="E62" s="48">
        <v>269.33800000000002</v>
      </c>
      <c r="F62" s="48">
        <v>146.672</v>
      </c>
      <c r="G62" s="48">
        <v>160.86099999999999</v>
      </c>
      <c r="H62" s="55">
        <v>47.384</v>
      </c>
      <c r="I62" s="55">
        <v>52.807000000000002</v>
      </c>
    </row>
    <row r="63" spans="1:27">
      <c r="A63" s="58" t="s">
        <v>126</v>
      </c>
      <c r="B63" s="48">
        <v>316.80599999999998</v>
      </c>
      <c r="C63" s="48">
        <v>277.81</v>
      </c>
      <c r="D63" s="48">
        <v>203.57300000000001</v>
      </c>
      <c r="E63" s="48">
        <v>225.506</v>
      </c>
      <c r="F63" s="48">
        <v>237.702</v>
      </c>
      <c r="G63" s="48">
        <v>293.21199999999999</v>
      </c>
      <c r="H63" s="55">
        <v>338.02</v>
      </c>
      <c r="I63" s="55">
        <v>396.03</v>
      </c>
    </row>
    <row r="64" spans="1:27">
      <c r="A64" s="58" t="s">
        <v>60</v>
      </c>
      <c r="B64" s="48">
        <v>513.66600000000005</v>
      </c>
      <c r="C64" s="48">
        <v>516.98199999999997</v>
      </c>
      <c r="D64" s="48">
        <v>565.59299999999996</v>
      </c>
      <c r="E64" s="48">
        <v>596.53300000000002</v>
      </c>
      <c r="F64" s="48">
        <v>697.98599999999999</v>
      </c>
      <c r="G64" s="48">
        <v>598.17499999999995</v>
      </c>
      <c r="H64" s="55">
        <v>682.31200000000001</v>
      </c>
      <c r="I64" s="55">
        <v>697.20600000000002</v>
      </c>
    </row>
    <row r="65" spans="1:27">
      <c r="A65" s="58" t="s">
        <v>127</v>
      </c>
      <c r="B65" s="48">
        <v>3557.3249999999998</v>
      </c>
      <c r="C65" s="48">
        <v>2256.6579999999999</v>
      </c>
      <c r="D65" s="48">
        <v>1508.798</v>
      </c>
      <c r="E65" s="48">
        <v>940.51199999999994</v>
      </c>
      <c r="F65" s="48">
        <v>442.74099999999999</v>
      </c>
      <c r="G65" s="48">
        <v>805.93399999999997</v>
      </c>
      <c r="H65" s="55">
        <v>1163.7449999999999</v>
      </c>
      <c r="I65" s="55">
        <v>2002.634</v>
      </c>
    </row>
    <row r="66" spans="1:27" s="93" customFormat="1">
      <c r="A66" s="59" t="s">
        <v>181</v>
      </c>
      <c r="B66" s="60">
        <f t="shared" ref="B66:G66" si="7">SUM(B61:B65)</f>
        <v>5226.4939999999997</v>
      </c>
      <c r="C66" s="60">
        <f t="shared" si="7"/>
        <v>3356.576</v>
      </c>
      <c r="D66" s="60">
        <f t="shared" si="7"/>
        <v>2312.3779999999997</v>
      </c>
      <c r="E66" s="60">
        <f t="shared" si="7"/>
        <v>1980.8019999999999</v>
      </c>
      <c r="F66" s="60">
        <f t="shared" si="7"/>
        <v>1444.5529999999999</v>
      </c>
      <c r="G66" s="60">
        <f t="shared" si="7"/>
        <v>1366.9759999999999</v>
      </c>
      <c r="H66" s="60">
        <f>SUM(H61:H65)</f>
        <v>1947.4949999999999</v>
      </c>
      <c r="I66" s="60">
        <f>SUM(I61:I65)</f>
        <v>2971.4659999999999</v>
      </c>
      <c r="T66" s="82"/>
      <c r="U66" s="82"/>
      <c r="V66" s="82"/>
      <c r="W66" s="82"/>
      <c r="X66" s="82"/>
      <c r="Y66" s="82"/>
      <c r="Z66" s="82"/>
      <c r="AA66" s="82"/>
    </row>
    <row r="67" spans="1:27" s="92" customFormat="1">
      <c r="A67" s="190" t="s">
        <v>180</v>
      </c>
      <c r="B67" s="190"/>
      <c r="C67" s="190"/>
      <c r="D67" s="190"/>
      <c r="E67" s="190"/>
      <c r="F67" s="190"/>
      <c r="G67" s="190"/>
      <c r="H67" s="190"/>
      <c r="I67" s="190"/>
    </row>
    <row r="68" spans="1:27">
      <c r="A68" s="58" t="s">
        <v>63</v>
      </c>
      <c r="B68" s="48">
        <v>108.241</v>
      </c>
      <c r="C68" s="48">
        <v>105.69799999999999</v>
      </c>
      <c r="D68" s="48">
        <v>107.407</v>
      </c>
      <c r="E68" s="48">
        <v>167.73500000000001</v>
      </c>
      <c r="F68" s="48">
        <v>172.32599999999999</v>
      </c>
      <c r="G68" s="48">
        <v>173.71299999999999</v>
      </c>
      <c r="H68" s="55">
        <v>141.75899999999999</v>
      </c>
      <c r="I68" s="55">
        <v>147.26400000000001</v>
      </c>
    </row>
    <row r="69" spans="1:27">
      <c r="A69" s="58" t="s">
        <v>64</v>
      </c>
      <c r="B69" s="48">
        <v>0</v>
      </c>
      <c r="C69" s="48">
        <v>0.20799999999999999</v>
      </c>
      <c r="D69" s="48">
        <v>4.0720000000000001</v>
      </c>
      <c r="E69" s="48">
        <v>6.0419999999999998</v>
      </c>
      <c r="F69" s="48">
        <v>2.927</v>
      </c>
      <c r="G69" s="48">
        <v>5.66</v>
      </c>
      <c r="H69" s="55">
        <v>3.169</v>
      </c>
      <c r="I69" s="55">
        <v>6.0000000000000001E-3</v>
      </c>
    </row>
    <row r="70" spans="1:27">
      <c r="A70" s="58" t="s">
        <v>65</v>
      </c>
      <c r="B70" s="48">
        <v>786.54</v>
      </c>
      <c r="C70" s="48">
        <v>950.82</v>
      </c>
      <c r="D70" s="48">
        <v>901.7</v>
      </c>
      <c r="E70" s="48">
        <v>1044.8699999999999</v>
      </c>
      <c r="F70" s="48">
        <v>921.71100000000001</v>
      </c>
      <c r="G70" s="48">
        <v>987.00800000000004</v>
      </c>
      <c r="H70" s="55">
        <v>1061.4069999999999</v>
      </c>
      <c r="I70" s="55">
        <v>957.61400000000003</v>
      </c>
    </row>
    <row r="71" spans="1:27">
      <c r="A71" s="58" t="s">
        <v>66</v>
      </c>
      <c r="B71" s="48">
        <v>68.132000000000005</v>
      </c>
      <c r="C71" s="48">
        <v>70.203999999999994</v>
      </c>
      <c r="D71" s="48">
        <v>70.195999999999998</v>
      </c>
      <c r="E71" s="48">
        <v>75.022999999999996</v>
      </c>
      <c r="F71" s="48">
        <v>62.523000000000003</v>
      </c>
      <c r="G71" s="48">
        <v>66.769000000000005</v>
      </c>
      <c r="H71" s="55">
        <v>80.968999999999994</v>
      </c>
      <c r="I71" s="55">
        <v>98.768000000000001</v>
      </c>
    </row>
    <row r="72" spans="1:27">
      <c r="A72" s="58" t="s">
        <v>128</v>
      </c>
      <c r="B72" s="48">
        <v>1.915</v>
      </c>
      <c r="C72" s="48">
        <v>1.3819999999999999</v>
      </c>
      <c r="D72" s="48">
        <v>-0.23899999999999999</v>
      </c>
      <c r="E72" s="48">
        <v>1.5449999999999999</v>
      </c>
      <c r="F72" s="48">
        <v>2.0579999999999998</v>
      </c>
      <c r="G72" s="48">
        <v>2.1</v>
      </c>
      <c r="H72" s="55">
        <v>0.99</v>
      </c>
      <c r="I72" s="55">
        <v>3.141</v>
      </c>
    </row>
    <row r="73" spans="1:27">
      <c r="A73" s="58" t="s">
        <v>129</v>
      </c>
      <c r="B73" s="48">
        <v>110.405</v>
      </c>
      <c r="C73" s="48">
        <v>112.134</v>
      </c>
      <c r="D73" s="48">
        <v>109.824</v>
      </c>
      <c r="E73" s="48">
        <v>130.358</v>
      </c>
      <c r="F73" s="48">
        <v>104.514</v>
      </c>
      <c r="G73" s="48">
        <v>101.63800000000001</v>
      </c>
      <c r="H73" s="55">
        <v>144.13200000000001</v>
      </c>
      <c r="I73" s="55">
        <v>133.20699999999999</v>
      </c>
    </row>
    <row r="74" spans="1:27">
      <c r="A74" s="58" t="s">
        <v>67</v>
      </c>
      <c r="B74" s="48">
        <v>1135.68</v>
      </c>
      <c r="C74" s="48">
        <v>1262.3689999999999</v>
      </c>
      <c r="D74" s="48">
        <v>1261.1500000000001</v>
      </c>
      <c r="E74" s="48">
        <v>1385.634</v>
      </c>
      <c r="F74" s="48">
        <v>1279.095</v>
      </c>
      <c r="G74" s="48">
        <v>1394.885</v>
      </c>
      <c r="H74" s="55">
        <v>1386.463</v>
      </c>
      <c r="I74" s="55">
        <v>1300.625</v>
      </c>
    </row>
    <row r="75" spans="1:27">
      <c r="A75" s="58" t="s">
        <v>68</v>
      </c>
      <c r="B75" s="48">
        <v>48.058</v>
      </c>
      <c r="C75" s="48">
        <v>55.975000000000001</v>
      </c>
      <c r="D75" s="48">
        <v>64.965000000000003</v>
      </c>
      <c r="E75" s="48">
        <v>61.057000000000002</v>
      </c>
      <c r="F75" s="48">
        <v>55.143999999999998</v>
      </c>
      <c r="G75" s="48">
        <v>66.376999999999995</v>
      </c>
      <c r="H75" s="55">
        <v>66.298000000000002</v>
      </c>
      <c r="I75" s="55">
        <v>58.201999999999998</v>
      </c>
    </row>
    <row r="76" spans="1:27">
      <c r="A76" s="58" t="s">
        <v>130</v>
      </c>
      <c r="B76" s="48">
        <v>20.05</v>
      </c>
      <c r="C76" s="48">
        <v>48.701999999999998</v>
      </c>
      <c r="D76" s="48">
        <v>44.558</v>
      </c>
      <c r="E76" s="48">
        <v>-7.298</v>
      </c>
      <c r="F76" s="48">
        <v>-4.242</v>
      </c>
      <c r="G76" s="48">
        <v>-18.533999999999999</v>
      </c>
      <c r="H76" s="55">
        <v>-14.063000000000001</v>
      </c>
      <c r="I76" s="55">
        <v>-16.706</v>
      </c>
    </row>
    <row r="77" spans="1:27">
      <c r="A77" s="58" t="s">
        <v>131</v>
      </c>
      <c r="B77" s="48">
        <v>2.6030000000000002</v>
      </c>
      <c r="C77" s="48">
        <v>2.0739999999999998</v>
      </c>
      <c r="D77" s="48">
        <v>2.9279999999999999</v>
      </c>
      <c r="E77" s="48">
        <v>1.875</v>
      </c>
      <c r="F77" s="48">
        <v>2.6930000000000001</v>
      </c>
      <c r="G77" s="48">
        <v>4.7060000000000004</v>
      </c>
      <c r="H77" s="55">
        <v>2.992</v>
      </c>
      <c r="I77" s="55">
        <v>4.5659999999999998</v>
      </c>
    </row>
    <row r="78" spans="1:27">
      <c r="A78" s="58" t="s">
        <v>132</v>
      </c>
      <c r="B78" s="48">
        <v>21.568999999999999</v>
      </c>
      <c r="C78" s="48">
        <v>33.744</v>
      </c>
      <c r="D78" s="48">
        <v>31.893999999999998</v>
      </c>
      <c r="E78" s="48">
        <v>27.812000000000001</v>
      </c>
      <c r="F78" s="48">
        <v>30.077000000000002</v>
      </c>
      <c r="G78" s="48">
        <v>35.847999999999999</v>
      </c>
      <c r="H78" s="55">
        <v>30.385999999999999</v>
      </c>
      <c r="I78" s="55">
        <v>44</v>
      </c>
    </row>
    <row r="79" spans="1:27">
      <c r="A79" s="58" t="s">
        <v>133</v>
      </c>
      <c r="B79" s="48">
        <v>0.60599999999999998</v>
      </c>
      <c r="C79" s="48">
        <v>0.57699999999999996</v>
      </c>
      <c r="D79" s="48">
        <v>1.292</v>
      </c>
      <c r="E79" s="48">
        <v>6.2450000000000001</v>
      </c>
      <c r="F79" s="48">
        <v>6.0860000000000003</v>
      </c>
      <c r="G79" s="48">
        <v>7.5460000000000003</v>
      </c>
      <c r="H79" s="55">
        <v>7.9269999999999996</v>
      </c>
      <c r="I79" s="55">
        <v>7.585</v>
      </c>
    </row>
    <row r="80" spans="1:27">
      <c r="A80" s="58" t="s">
        <v>134</v>
      </c>
      <c r="B80" s="48">
        <v>13.797000000000001</v>
      </c>
      <c r="C80" s="48">
        <v>12.420999999999999</v>
      </c>
      <c r="D80" s="48">
        <v>11.99</v>
      </c>
      <c r="E80" s="48">
        <v>10.297000000000001</v>
      </c>
      <c r="F80" s="48">
        <v>6.6669999999999998</v>
      </c>
      <c r="G80" s="48">
        <v>12.157999999999999</v>
      </c>
      <c r="H80" s="55">
        <v>8.7110000000000003</v>
      </c>
      <c r="I80" s="55">
        <v>2.589</v>
      </c>
    </row>
    <row r="81" spans="1:9">
      <c r="A81" s="58" t="s">
        <v>135</v>
      </c>
      <c r="B81" s="48">
        <v>134.529</v>
      </c>
      <c r="C81" s="48">
        <v>154.10599999999999</v>
      </c>
      <c r="D81" s="48">
        <v>187.11799999999999</v>
      </c>
      <c r="E81" s="48">
        <v>172.46799999999999</v>
      </c>
      <c r="F81" s="48">
        <v>174.66399999999999</v>
      </c>
      <c r="G81" s="48">
        <v>207.191</v>
      </c>
      <c r="H81" s="55">
        <v>221.25299999999999</v>
      </c>
      <c r="I81" s="55">
        <v>277.077</v>
      </c>
    </row>
    <row r="82" spans="1:9">
      <c r="A82" s="58" t="s">
        <v>71</v>
      </c>
      <c r="B82" s="48">
        <v>52.401000000000003</v>
      </c>
      <c r="C82" s="48">
        <v>59.442</v>
      </c>
      <c r="D82" s="48">
        <v>61.921999999999997</v>
      </c>
      <c r="E82" s="48">
        <v>54.722999999999999</v>
      </c>
      <c r="F82" s="48">
        <v>61.777000000000001</v>
      </c>
      <c r="G82" s="48">
        <v>70.427000000000007</v>
      </c>
      <c r="H82" s="55">
        <v>74.054000000000002</v>
      </c>
      <c r="I82" s="55">
        <v>73.491</v>
      </c>
    </row>
    <row r="83" spans="1:9">
      <c r="A83" s="58" t="s">
        <v>72</v>
      </c>
      <c r="B83" s="48">
        <v>66.819000000000003</v>
      </c>
      <c r="C83" s="48">
        <v>73.855000000000004</v>
      </c>
      <c r="D83" s="48">
        <v>83.93</v>
      </c>
      <c r="E83" s="48">
        <v>80.945999999999998</v>
      </c>
      <c r="F83" s="48">
        <v>75.983000000000004</v>
      </c>
      <c r="G83" s="48">
        <v>81.012</v>
      </c>
      <c r="H83" s="55">
        <v>87.962000000000003</v>
      </c>
      <c r="I83" s="55">
        <v>97.646000000000001</v>
      </c>
    </row>
    <row r="84" spans="1:9">
      <c r="A84" s="58" t="s">
        <v>73</v>
      </c>
      <c r="B84" s="48">
        <v>-5.7240000000000002</v>
      </c>
      <c r="C84" s="48">
        <v>-3.51</v>
      </c>
      <c r="D84" s="48">
        <v>-5.7969999999999997</v>
      </c>
      <c r="E84" s="48">
        <v>-5.47</v>
      </c>
      <c r="F84" s="48">
        <v>-1.3959999999999999</v>
      </c>
      <c r="G84" s="48">
        <v>2.2690000000000001</v>
      </c>
      <c r="H84" s="55">
        <v>5.694</v>
      </c>
      <c r="I84" s="55">
        <v>6.0289999999999999</v>
      </c>
    </row>
    <row r="85" spans="1:9">
      <c r="A85" s="58" t="s">
        <v>74</v>
      </c>
      <c r="B85" s="48">
        <v>23.712</v>
      </c>
      <c r="C85" s="48">
        <v>35.451999999999998</v>
      </c>
      <c r="D85" s="48">
        <v>28.286999999999999</v>
      </c>
      <c r="E85" s="48">
        <v>49.552999999999997</v>
      </c>
      <c r="F85" s="48">
        <v>44.917999999999999</v>
      </c>
      <c r="G85" s="48">
        <v>42.575000000000003</v>
      </c>
      <c r="H85" s="55">
        <v>49.448</v>
      </c>
      <c r="I85" s="55">
        <v>66.123999999999995</v>
      </c>
    </row>
    <row r="86" spans="1:9">
      <c r="A86" s="58" t="s">
        <v>75</v>
      </c>
      <c r="B86" s="48">
        <v>0.54</v>
      </c>
      <c r="C86" s="48">
        <v>2.8290000000000002</v>
      </c>
      <c r="D86" s="48">
        <v>3.9940000000000002</v>
      </c>
      <c r="E86" s="48">
        <v>1.7070000000000001</v>
      </c>
      <c r="F86" s="48">
        <v>0</v>
      </c>
      <c r="G86" s="48">
        <v>0</v>
      </c>
      <c r="H86" s="55">
        <v>0</v>
      </c>
      <c r="I86" s="55">
        <v>0</v>
      </c>
    </row>
    <row r="87" spans="1:9">
      <c r="A87" s="58" t="s">
        <v>76</v>
      </c>
      <c r="B87" s="48">
        <v>1.9630000000000001</v>
      </c>
      <c r="C87" s="48">
        <v>2.2280000000000002</v>
      </c>
      <c r="D87" s="48">
        <v>2.206</v>
      </c>
      <c r="E87" s="48">
        <v>1.712</v>
      </c>
      <c r="F87" s="48">
        <v>2.0710000000000002</v>
      </c>
      <c r="G87" s="48">
        <v>3.9689999999999999</v>
      </c>
      <c r="H87" s="55">
        <v>5.7839999999999998</v>
      </c>
      <c r="I87" s="55">
        <v>5.8209999999999997</v>
      </c>
    </row>
    <row r="88" spans="1:9">
      <c r="A88" s="58" t="s">
        <v>136</v>
      </c>
      <c r="B88" s="48">
        <v>0.308</v>
      </c>
      <c r="C88" s="48">
        <v>0.35099999999999998</v>
      </c>
      <c r="D88" s="48">
        <v>0.71899999999999997</v>
      </c>
      <c r="E88" s="48">
        <v>0.46300000000000002</v>
      </c>
      <c r="F88" s="48">
        <v>0.5</v>
      </c>
      <c r="G88" s="48">
        <v>0.94699999999999995</v>
      </c>
      <c r="H88" s="55">
        <v>0.66600000000000004</v>
      </c>
      <c r="I88" s="55">
        <v>0.86599999999999999</v>
      </c>
    </row>
    <row r="89" spans="1:9">
      <c r="A89" s="58" t="s">
        <v>77</v>
      </c>
      <c r="B89" s="48">
        <v>437.17099999999999</v>
      </c>
      <c r="C89" s="48">
        <v>339.202</v>
      </c>
      <c r="D89" s="48">
        <v>380.25700000000001</v>
      </c>
      <c r="E89" s="48">
        <v>413.33100000000002</v>
      </c>
      <c r="F89" s="48">
        <v>433.41699999999997</v>
      </c>
      <c r="G89" s="48">
        <v>444.565</v>
      </c>
      <c r="H89" s="55">
        <v>393.52100000000002</v>
      </c>
      <c r="I89" s="55">
        <v>448.47199999999998</v>
      </c>
    </row>
    <row r="90" spans="1:9">
      <c r="A90" s="58" t="s">
        <v>137</v>
      </c>
      <c r="B90" s="48">
        <v>0.98099999999999998</v>
      </c>
      <c r="C90" s="48">
        <v>1.2869999999999999</v>
      </c>
      <c r="D90" s="48">
        <v>1.494</v>
      </c>
      <c r="E90" s="48">
        <v>1.323</v>
      </c>
      <c r="F90" s="48">
        <v>1.286</v>
      </c>
      <c r="G90" s="48">
        <v>1.6319999999999999</v>
      </c>
      <c r="H90" s="55">
        <v>1.5680000000000001</v>
      </c>
      <c r="I90" s="55">
        <v>1.202</v>
      </c>
    </row>
    <row r="91" spans="1:9">
      <c r="A91" s="58" t="s">
        <v>138</v>
      </c>
      <c r="B91" s="48">
        <v>5.6000000000000001E-2</v>
      </c>
      <c r="C91" s="48">
        <v>9.7000000000000003E-2</v>
      </c>
      <c r="D91" s="48">
        <v>9.9000000000000005E-2</v>
      </c>
      <c r="E91" s="48">
        <v>7.0000000000000007E-2</v>
      </c>
      <c r="F91" s="48">
        <v>1.2390000000000001</v>
      </c>
      <c r="G91" s="48">
        <v>0.51900000000000002</v>
      </c>
      <c r="H91" s="55">
        <v>0.13200000000000001</v>
      </c>
      <c r="I91" s="55">
        <v>0.10199999999999999</v>
      </c>
    </row>
    <row r="92" spans="1:9">
      <c r="A92" s="58" t="s">
        <v>139</v>
      </c>
      <c r="B92" s="48">
        <v>2.8730000000000002</v>
      </c>
      <c r="C92" s="48">
        <v>-5.5E-2</v>
      </c>
      <c r="D92" s="48">
        <v>-1.298</v>
      </c>
      <c r="E92" s="48">
        <v>-6.7460000000000004</v>
      </c>
      <c r="F92" s="48">
        <v>-9.8079999999999998</v>
      </c>
      <c r="G92" s="48">
        <v>-18.972000000000001</v>
      </c>
      <c r="H92" s="55">
        <v>-26.492000000000001</v>
      </c>
      <c r="I92" s="55">
        <v>-35.473999999999997</v>
      </c>
    </row>
    <row r="93" spans="1:9">
      <c r="A93" s="58" t="s">
        <v>140</v>
      </c>
      <c r="B93" s="48">
        <v>37.496000000000002</v>
      </c>
      <c r="C93" s="48">
        <v>43.530999999999999</v>
      </c>
      <c r="D93" s="48">
        <v>48.482999999999997</v>
      </c>
      <c r="E93" s="48">
        <v>47.338999999999999</v>
      </c>
      <c r="F93" s="48">
        <v>48.420999999999999</v>
      </c>
      <c r="G93" s="48">
        <v>47.241999999999997</v>
      </c>
      <c r="H93" s="55">
        <v>60.185000000000002</v>
      </c>
      <c r="I93" s="55">
        <v>62.122999999999998</v>
      </c>
    </row>
    <row r="94" spans="1:9">
      <c r="A94" s="58" t="s">
        <v>78</v>
      </c>
      <c r="B94" s="48">
        <v>346.096</v>
      </c>
      <c r="C94" s="48">
        <v>382.58199999999999</v>
      </c>
      <c r="D94" s="48">
        <v>393.37400000000002</v>
      </c>
      <c r="E94" s="48">
        <v>415.22500000000002</v>
      </c>
      <c r="F94" s="48">
        <v>410.44900000000001</v>
      </c>
      <c r="G94" s="48">
        <v>428.33600000000001</v>
      </c>
      <c r="H94" s="55">
        <v>403.66300000000001</v>
      </c>
      <c r="I94" s="55">
        <v>391.096</v>
      </c>
    </row>
    <row r="95" spans="1:9">
      <c r="A95" s="58" t="s">
        <v>141</v>
      </c>
      <c r="B95" s="48">
        <v>724.53899999999999</v>
      </c>
      <c r="C95" s="48">
        <v>784.74900000000002</v>
      </c>
      <c r="D95" s="48">
        <v>811.24800000000005</v>
      </c>
      <c r="E95" s="48">
        <v>872.55600000000004</v>
      </c>
      <c r="F95" s="48">
        <v>720.78800000000001</v>
      </c>
      <c r="G95" s="48">
        <v>847.15899999999999</v>
      </c>
      <c r="H95" s="55">
        <v>1055.3879999999999</v>
      </c>
      <c r="I95" s="55">
        <v>1054.9000000000001</v>
      </c>
    </row>
    <row r="96" spans="1:9">
      <c r="A96" s="58" t="s">
        <v>79</v>
      </c>
      <c r="B96" s="48">
        <v>150.249</v>
      </c>
      <c r="C96" s="48">
        <v>163.703</v>
      </c>
      <c r="D96" s="48">
        <v>163.00899999999999</v>
      </c>
      <c r="E96" s="48">
        <v>159.43199999999999</v>
      </c>
      <c r="F96" s="48">
        <v>136.53</v>
      </c>
      <c r="G96" s="48">
        <v>174.41300000000001</v>
      </c>
      <c r="H96" s="55">
        <v>209.614</v>
      </c>
      <c r="I96" s="55">
        <v>200.96100000000001</v>
      </c>
    </row>
    <row r="97" spans="1:9">
      <c r="A97" s="58" t="s">
        <v>80</v>
      </c>
      <c r="B97" s="48">
        <v>162.345</v>
      </c>
      <c r="C97" s="48">
        <v>171.29300000000001</v>
      </c>
      <c r="D97" s="48">
        <v>193.09800000000001</v>
      </c>
      <c r="E97" s="48">
        <v>204.15799999999999</v>
      </c>
      <c r="F97" s="48">
        <v>233.80799999999999</v>
      </c>
      <c r="G97" s="48">
        <v>189.47300000000001</v>
      </c>
      <c r="H97" s="55">
        <v>183.916</v>
      </c>
      <c r="I97" s="55">
        <v>161.541</v>
      </c>
    </row>
    <row r="98" spans="1:9">
      <c r="A98" s="58" t="s">
        <v>81</v>
      </c>
      <c r="B98" s="48">
        <v>226.02699999999999</v>
      </c>
      <c r="C98" s="48">
        <v>274.54700000000003</v>
      </c>
      <c r="D98" s="48">
        <v>308.30399999999997</v>
      </c>
      <c r="E98" s="48">
        <v>295.68200000000002</v>
      </c>
      <c r="F98" s="48">
        <v>239.51</v>
      </c>
      <c r="G98" s="48">
        <v>247.679</v>
      </c>
      <c r="H98" s="55">
        <v>99.834000000000003</v>
      </c>
      <c r="I98" s="55">
        <v>103.092</v>
      </c>
    </row>
    <row r="99" spans="1:9">
      <c r="A99" s="59" t="s">
        <v>181</v>
      </c>
      <c r="B99" s="60">
        <f t="shared" ref="B99:I99" si="8">SUM(B68:B98)</f>
        <v>4679.9770000000008</v>
      </c>
      <c r="C99" s="60">
        <f t="shared" si="8"/>
        <v>5141.9970000000012</v>
      </c>
      <c r="D99" s="60">
        <f t="shared" si="8"/>
        <v>5272.1840000000011</v>
      </c>
      <c r="E99" s="60">
        <f t="shared" si="8"/>
        <v>5669.6670000000004</v>
      </c>
      <c r="F99" s="60">
        <f t="shared" si="8"/>
        <v>5215.735999999999</v>
      </c>
      <c r="G99" s="60">
        <f t="shared" si="8"/>
        <v>5610.3099999999995</v>
      </c>
      <c r="H99" s="60">
        <f t="shared" si="8"/>
        <v>5747.33</v>
      </c>
      <c r="I99" s="60">
        <f t="shared" si="8"/>
        <v>5655.9299999999994</v>
      </c>
    </row>
    <row r="100" spans="1:9" ht="36" customHeight="1">
      <c r="A100" s="189" t="s">
        <v>156</v>
      </c>
      <c r="B100" s="189"/>
      <c r="C100" s="189"/>
      <c r="D100" s="189"/>
      <c r="E100" s="189"/>
      <c r="F100" s="189"/>
      <c r="G100" s="189"/>
      <c r="H100" s="189"/>
    </row>
    <row r="101" spans="1:9">
      <c r="A101" s="187" t="s">
        <v>176</v>
      </c>
      <c r="B101" s="187"/>
      <c r="C101" s="187"/>
      <c r="D101" s="187"/>
      <c r="E101" s="187"/>
      <c r="F101" s="187"/>
      <c r="G101" s="187"/>
      <c r="H101" s="187"/>
    </row>
    <row r="102" spans="1:9">
      <c r="A102" s="188" t="s">
        <v>178</v>
      </c>
      <c r="B102" s="188"/>
      <c r="C102" s="188"/>
      <c r="D102" s="188"/>
      <c r="E102" s="188"/>
      <c r="F102" s="188"/>
      <c r="G102" s="188"/>
      <c r="H102" s="188"/>
    </row>
  </sheetData>
  <mergeCells count="14">
    <mergeCell ref="A1:I1"/>
    <mergeCell ref="A101:H101"/>
    <mergeCell ref="A102:H102"/>
    <mergeCell ref="A100:H100"/>
    <mergeCell ref="A5:I5"/>
    <mergeCell ref="A17:I17"/>
    <mergeCell ref="A27:I27"/>
    <mergeCell ref="A67:I67"/>
    <mergeCell ref="A60:I60"/>
    <mergeCell ref="A2:I2"/>
    <mergeCell ref="A35:I35"/>
    <mergeCell ref="A39:I39"/>
    <mergeCell ref="A48:I48"/>
    <mergeCell ref="A55:I55"/>
  </mergeCells>
  <pageMargins left="0.51181102362204722" right="0.23622047244094491" top="0.74803149606299213" bottom="0.74803149606299213" header="0.31496062992125984" footer="0.31496062992125984"/>
  <pageSetup paperSize="9" scale="80" firstPageNumber="87" orientation="portrait" useFirstPageNumber="1" r:id="rId1"/>
  <headerFooter>
    <evenFooter>&amp;C&amp;P</even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Section II</vt:lpstr>
      <vt:lpstr>Table 6</vt:lpstr>
      <vt:lpstr>Table 6A</vt:lpstr>
      <vt:lpstr>Table 7</vt:lpstr>
      <vt:lpstr>Table 8</vt:lpstr>
      <vt:lpstr>Table 9</vt:lpstr>
      <vt:lpstr>Table 10</vt:lpstr>
      <vt:lpstr>'Table 6'!Print_Area</vt:lpstr>
      <vt:lpstr>'Table 6A'!Print_Area</vt:lpstr>
      <vt:lpstr>'Table 8'!Print_Area</vt:lpstr>
      <vt:lpstr>'Table 10'!Print_Titles</vt:lpstr>
      <vt:lpstr>'Table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2025-12-09T10:34:19Z</dcterms:modified>
</cp:coreProperties>
</file>